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1"/>
  </bookViews>
  <sheets>
    <sheet name="1_кв_24" sheetId="1" r:id="rId1"/>
    <sheet name="2_кв_24" sheetId="6" r:id="rId2"/>
    <sheet name="3_кв_24" sheetId="3" r:id="rId3"/>
    <sheet name="4_кв_24" sheetId="4" r:id="rId4"/>
    <sheet name="2024_среднее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<sst xmlns="http://schemas.openxmlformats.org/spreadsheetml/2006/main" count="1578" uniqueCount="244">
  <si>
    <t>Сведения о качестве питьевой воды насосной станции пгт. Умба за I квартал 2024 года</t>
  </si>
  <si>
    <t>№</t>
  </si>
  <si>
    <t>Наименование</t>
  </si>
  <si>
    <t>Единицы</t>
  </si>
  <si>
    <t>Норма-</t>
  </si>
  <si>
    <t>январь</t>
  </si>
  <si>
    <t>февраль</t>
  </si>
  <si>
    <t>март</t>
  </si>
  <si>
    <t>Погреш-</t>
  </si>
  <si>
    <t xml:space="preserve"> ингредиента</t>
  </si>
  <si>
    <t>измере-</t>
  </si>
  <si>
    <t>тив по</t>
  </si>
  <si>
    <t>колонка</t>
  </si>
  <si>
    <t>ность ре-</t>
  </si>
  <si>
    <t>ния</t>
  </si>
  <si>
    <t>СанПиН</t>
  </si>
  <si>
    <t>№ 1</t>
  </si>
  <si>
    <t>№ 2</t>
  </si>
  <si>
    <t>Среднее</t>
  </si>
  <si>
    <t>зультата</t>
  </si>
  <si>
    <t>1.</t>
  </si>
  <si>
    <t>Температура</t>
  </si>
  <si>
    <r>
      <rPr>
        <sz val="10"/>
        <color rgb="FF000000"/>
        <rFont val="Times New Roman"/>
        <charset val="204"/>
      </rPr>
      <t xml:space="preserve">градусы </t>
    </r>
    <r>
      <rPr>
        <vertAlign val="superscript"/>
        <sz val="10"/>
        <color rgb="FF000000"/>
        <rFont val="Times New Roman"/>
        <charset val="204"/>
      </rPr>
      <t xml:space="preserve"> </t>
    </r>
    <r>
      <rPr>
        <sz val="10"/>
        <color rgb="FF000000"/>
        <rFont val="Times New Roman"/>
        <charset val="204"/>
      </rPr>
      <t>С</t>
    </r>
  </si>
  <si>
    <t>Цветность</t>
  </si>
  <si>
    <t>1,0-10,0</t>
  </si>
  <si>
    <t>10,0-50,0</t>
  </si>
  <si>
    <t>св. 50,0</t>
  </si>
  <si>
    <t>2.</t>
  </si>
  <si>
    <t>градусы</t>
  </si>
  <si>
    <t>±</t>
  </si>
  <si>
    <t>1,0-50,0</t>
  </si>
  <si>
    <t>3.</t>
  </si>
  <si>
    <t>Мутность</t>
  </si>
  <si>
    <r>
      <rPr>
        <sz val="11"/>
        <color rgb="FF000000"/>
        <rFont val="Times New Roman"/>
        <charset val="204"/>
      </rPr>
      <t>мг/дм</t>
    </r>
    <r>
      <rPr>
        <vertAlign val="superscript"/>
        <sz val="11"/>
        <color rgb="FF000000"/>
        <rFont val="Times New Roman"/>
        <charset val="204"/>
      </rPr>
      <t>3</t>
    </r>
  </si>
  <si>
    <t>&lt;</t>
  </si>
  <si>
    <t>&lt;0,58</t>
  </si>
  <si>
    <t>0,58-7,54</t>
  </si>
  <si>
    <t>7,54-58,0</t>
  </si>
  <si>
    <t>4.</t>
  </si>
  <si>
    <t>Водородный</t>
  </si>
  <si>
    <t>0,58-58,0</t>
  </si>
  <si>
    <t xml:space="preserve"> показатель</t>
  </si>
  <si>
    <t>ед. рН</t>
  </si>
  <si>
    <t>6,0-9,0</t>
  </si>
  <si>
    <t>Жёсткость</t>
  </si>
  <si>
    <t>0,1-0,4</t>
  </si>
  <si>
    <t>&gt; 0,4</t>
  </si>
  <si>
    <t>5.</t>
  </si>
  <si>
    <t>Жесткость общая</t>
  </si>
  <si>
    <r>
      <rPr>
        <sz val="11"/>
        <color rgb="FF000000"/>
        <rFont val="Times New Roman"/>
        <charset val="204"/>
      </rPr>
      <t>ммоль/ дм</t>
    </r>
    <r>
      <rPr>
        <vertAlign val="superscript"/>
        <sz val="11"/>
        <color rgb="FF000000"/>
        <rFont val="Times New Roman"/>
        <charset val="204"/>
      </rPr>
      <t>3</t>
    </r>
  </si>
  <si>
    <t>0,1-10,0</t>
  </si>
  <si>
    <t>±0,05</t>
  </si>
  <si>
    <t>6.</t>
  </si>
  <si>
    <t>Щёлочность</t>
  </si>
  <si>
    <t>-</t>
  </si>
  <si>
    <t>0,2-20,0</t>
  </si>
  <si>
    <t>7.</t>
  </si>
  <si>
    <t xml:space="preserve">Общая минерализация </t>
  </si>
  <si>
    <t>(сухой остаток)</t>
  </si>
  <si>
    <t>Сух остаток</t>
  </si>
  <si>
    <t>20,0-50,0</t>
  </si>
  <si>
    <t>50,0-100,0</t>
  </si>
  <si>
    <t>100,0-500,0</t>
  </si>
  <si>
    <t>8.</t>
  </si>
  <si>
    <t>Взвешенные вещ-ва</t>
  </si>
  <si>
    <t>&lt;3,0</t>
  </si>
  <si>
    <t>20-1500</t>
  </si>
  <si>
    <t>9.</t>
  </si>
  <si>
    <t>Поверхностно-активные в-ва</t>
  </si>
  <si>
    <t>Взвеш. в-ва</t>
  </si>
  <si>
    <t>0,5-1,0</t>
  </si>
  <si>
    <t>10,0-100,0</t>
  </si>
  <si>
    <t>ПАВ</t>
  </si>
  <si>
    <t>0,025-0,1</t>
  </si>
  <si>
    <t>0,1-0,5</t>
  </si>
  <si>
    <t>0,5-10,0</t>
  </si>
  <si>
    <t>Н/пр</t>
  </si>
  <si>
    <t>0,005-0,01</t>
  </si>
  <si>
    <t>0,01-0,5</t>
  </si>
  <si>
    <t>0,5-50,0</t>
  </si>
  <si>
    <t>(ПАВ анионоактивные)</t>
  </si>
  <si>
    <t>&lt; 0,025</t>
  </si>
  <si>
    <t>3,0-100,0</t>
  </si>
  <si>
    <t>0,025-2,0</t>
  </si>
  <si>
    <t>10.</t>
  </si>
  <si>
    <t>Нефтепродукты</t>
  </si>
  <si>
    <t>&lt; 0,005</t>
  </si>
  <si>
    <t>Фенолы</t>
  </si>
  <si>
    <t>0,0005-0,005</t>
  </si>
  <si>
    <t>0,005-0,05</t>
  </si>
  <si>
    <t>0,05-25,0</t>
  </si>
  <si>
    <t>Св. углекис.</t>
  </si>
  <si>
    <t>11.</t>
  </si>
  <si>
    <t>&lt; 0,0005</t>
  </si>
  <si>
    <t>0,0005-1,0</t>
  </si>
  <si>
    <t>12.</t>
  </si>
  <si>
    <t>Окисляемость перманган.</t>
  </si>
  <si>
    <r>
      <rPr>
        <sz val="11"/>
        <color rgb="FF000000"/>
        <rFont val="Times New Roman"/>
        <charset val="204"/>
      </rPr>
      <t>мг О/дм</t>
    </r>
    <r>
      <rPr>
        <vertAlign val="superscript"/>
        <sz val="11"/>
        <color rgb="FF000000"/>
        <rFont val="Times New Roman"/>
        <charset val="204"/>
      </rPr>
      <t>3</t>
    </r>
  </si>
  <si>
    <t>Окисл перм.</t>
  </si>
  <si>
    <t>0,25-2,0</t>
  </si>
  <si>
    <t>2,0-100,0</t>
  </si>
  <si>
    <t>13.</t>
  </si>
  <si>
    <r>
      <rPr>
        <sz val="11"/>
        <color rgb="FF000000"/>
        <rFont val="Times New Roman"/>
        <charset val="204"/>
      </rPr>
      <t>Хлорид-ионы (</t>
    </r>
    <r>
      <rPr>
        <b/>
        <sz val="11"/>
        <color rgb="FF000000"/>
        <rFont val="Times New Roman"/>
        <charset val="204"/>
      </rPr>
      <t>Cl</t>
    </r>
    <r>
      <rPr>
        <b/>
        <vertAlign val="superscript"/>
        <sz val="11"/>
        <color rgb="FF000000"/>
        <rFont val="Times New Roman"/>
        <charset val="204"/>
      </rPr>
      <t>-</t>
    </r>
    <r>
      <rPr>
        <sz val="11"/>
        <color rgb="FF000000"/>
        <rFont val="Times New Roman"/>
        <charset val="204"/>
      </rPr>
      <t>)</t>
    </r>
  </si>
  <si>
    <t>0,25-100,0</t>
  </si>
  <si>
    <t>14.</t>
  </si>
  <si>
    <r>
      <rPr>
        <sz val="11"/>
        <color rgb="FF000000"/>
        <rFont val="Times New Roman"/>
        <charset val="204"/>
      </rPr>
      <t>Сульфат-ионы (</t>
    </r>
    <r>
      <rPr>
        <b/>
        <sz val="11"/>
        <color rgb="FF000000"/>
        <rFont val="Times New Roman"/>
        <charset val="204"/>
      </rPr>
      <t>SO</t>
    </r>
    <r>
      <rPr>
        <b/>
        <vertAlign val="subscript"/>
        <sz val="11"/>
        <color rgb="FF000000"/>
        <rFont val="Times New Roman"/>
        <charset val="204"/>
      </rPr>
      <t>4</t>
    </r>
    <r>
      <rPr>
        <b/>
        <vertAlign val="superscript"/>
        <sz val="11"/>
        <color rgb="FF000000"/>
        <rFont val="Times New Roman"/>
        <charset val="204"/>
      </rPr>
      <t>2-</t>
    </r>
    <r>
      <rPr>
        <sz val="11"/>
        <color rgb="FF000000"/>
        <rFont val="Times New Roman"/>
        <charset val="204"/>
      </rPr>
      <t>)</t>
    </r>
  </si>
  <si>
    <t>&lt; 5,0</t>
  </si>
  <si>
    <t>Хлорид-ионы</t>
  </si>
  <si>
    <t>0,5-17,5</t>
  </si>
  <si>
    <t>17,5-35,0</t>
  </si>
  <si>
    <t>35,0-175,0</t>
  </si>
  <si>
    <t xml:space="preserve"> &gt;175,0</t>
  </si>
  <si>
    <t>15.</t>
  </si>
  <si>
    <t>Аммиак и ионы аммрния (суммарно)</t>
  </si>
  <si>
    <t>2-500,0</t>
  </si>
  <si>
    <t>16.</t>
  </si>
  <si>
    <r>
      <rPr>
        <sz val="11"/>
        <color rgb="FF000000"/>
        <rFont val="Times New Roman"/>
        <charset val="204"/>
      </rPr>
      <t>Нитрит-ионы (</t>
    </r>
    <r>
      <rPr>
        <b/>
        <sz val="11"/>
        <color rgb="FF000000"/>
        <rFont val="Times New Roman"/>
        <charset val="204"/>
      </rPr>
      <t>NO</t>
    </r>
    <r>
      <rPr>
        <b/>
        <vertAlign val="subscript"/>
        <sz val="11"/>
        <color rgb="FF000000"/>
        <rFont val="Times New Roman"/>
        <charset val="204"/>
      </rPr>
      <t>2</t>
    </r>
    <r>
      <rPr>
        <b/>
        <vertAlign val="superscript"/>
        <sz val="11"/>
        <color rgb="FF000000"/>
        <rFont val="Times New Roman"/>
        <charset val="204"/>
      </rPr>
      <t>-</t>
    </r>
    <r>
      <rPr>
        <sz val="11"/>
        <color rgb="FF000000"/>
        <rFont val="Times New Roman"/>
        <charset val="204"/>
      </rPr>
      <t>)</t>
    </r>
  </si>
  <si>
    <t>&lt; 0,02</t>
  </si>
  <si>
    <t>Сульфат-ионы</t>
  </si>
  <si>
    <t>5,0-25,0</t>
  </si>
  <si>
    <t>25,0-50,0</t>
  </si>
  <si>
    <t>50,0-250,0</t>
  </si>
  <si>
    <t>Аммоний-ион</t>
  </si>
  <si>
    <t>0,1-0,15</t>
  </si>
  <si>
    <t>0,15-3,0</t>
  </si>
  <si>
    <t>3,0-300</t>
  </si>
  <si>
    <t>Нитрит-ионы</t>
  </si>
  <si>
    <t>0,003-0,15</t>
  </si>
  <si>
    <t>0,15-0,30</t>
  </si>
  <si>
    <t>0,30-30,0</t>
  </si>
  <si>
    <t>17.</t>
  </si>
  <si>
    <r>
      <rPr>
        <sz val="11"/>
        <color rgb="FF000000"/>
        <rFont val="Times New Roman"/>
        <charset val="204"/>
      </rPr>
      <t>Нитрат-ионы (</t>
    </r>
    <r>
      <rPr>
        <b/>
        <sz val="11"/>
        <color rgb="FF000000"/>
        <rFont val="Times New Roman"/>
        <charset val="204"/>
      </rPr>
      <t>NO</t>
    </r>
    <r>
      <rPr>
        <b/>
        <vertAlign val="subscript"/>
        <sz val="11"/>
        <color rgb="FF000000"/>
        <rFont val="Times New Roman"/>
        <charset val="204"/>
      </rPr>
      <t>3</t>
    </r>
    <r>
      <rPr>
        <b/>
        <vertAlign val="superscript"/>
        <sz val="11"/>
        <color rgb="FF000000"/>
        <rFont val="Times New Roman"/>
        <charset val="204"/>
      </rPr>
      <t>-</t>
    </r>
    <r>
      <rPr>
        <sz val="11"/>
        <color rgb="FF000000"/>
        <rFont val="Times New Roman"/>
        <charset val="204"/>
      </rPr>
      <t>)</t>
    </r>
  </si>
  <si>
    <t>5-500,0</t>
  </si>
  <si>
    <t>0,1-0,3</t>
  </si>
  <si>
    <t>0,02-0,3</t>
  </si>
  <si>
    <t>18.</t>
  </si>
  <si>
    <r>
      <rPr>
        <sz val="11"/>
        <color rgb="FF000000"/>
        <rFont val="Times New Roman"/>
        <charset val="204"/>
      </rPr>
      <t>Фторид-ионы (</t>
    </r>
    <r>
      <rPr>
        <b/>
        <sz val="11"/>
        <color rgb="FF000000"/>
        <rFont val="Times New Roman"/>
        <charset val="204"/>
      </rPr>
      <t>F</t>
    </r>
    <r>
      <rPr>
        <b/>
        <vertAlign val="superscript"/>
        <sz val="11"/>
        <color rgb="FF000000"/>
        <rFont val="Times New Roman"/>
        <charset val="204"/>
      </rPr>
      <t>-</t>
    </r>
    <r>
      <rPr>
        <sz val="11"/>
        <color rgb="FF000000"/>
        <rFont val="Times New Roman"/>
        <charset val="204"/>
      </rPr>
      <t>)</t>
    </r>
  </si>
  <si>
    <t>Нитрат-ионы</t>
  </si>
  <si>
    <t>0,1-2,0</t>
  </si>
  <si>
    <t>2,0-200</t>
  </si>
  <si>
    <t>Фторид-ионы</t>
  </si>
  <si>
    <t>0,05-0,15</t>
  </si>
  <si>
    <t>0,15-1,0</t>
  </si>
  <si>
    <t>19.</t>
  </si>
  <si>
    <r>
      <rPr>
        <sz val="11"/>
        <color rgb="FF000000"/>
        <rFont val="Times New Roman"/>
        <charset val="204"/>
      </rPr>
      <t>Железо (</t>
    </r>
    <r>
      <rPr>
        <b/>
        <sz val="11"/>
        <color rgb="FF000000"/>
        <rFont val="Times New Roman"/>
        <charset val="204"/>
      </rPr>
      <t>Fe</t>
    </r>
    <r>
      <rPr>
        <sz val="11"/>
        <color rgb="FF000000"/>
        <rFont val="Times New Roman"/>
        <charset val="204"/>
      </rPr>
      <t>, суммарно)</t>
    </r>
  </si>
  <si>
    <t>0,4-2,0</t>
  </si>
  <si>
    <t>0,05-1,0</t>
  </si>
  <si>
    <t>20.</t>
  </si>
  <si>
    <r>
      <rPr>
        <sz val="11"/>
        <color rgb="FF000000"/>
        <rFont val="Times New Roman"/>
        <charset val="204"/>
      </rPr>
      <t>Алюминий (</t>
    </r>
    <r>
      <rPr>
        <b/>
        <sz val="11"/>
        <color rgb="FF000000"/>
        <rFont val="Times New Roman"/>
        <charset val="204"/>
      </rPr>
      <t>Al</t>
    </r>
    <r>
      <rPr>
        <b/>
        <vertAlign val="superscript"/>
        <sz val="11"/>
        <color rgb="FF000000"/>
        <rFont val="Times New Roman"/>
        <charset val="204"/>
      </rPr>
      <t>3+</t>
    </r>
    <r>
      <rPr>
        <sz val="11"/>
        <color rgb="FF000000"/>
        <rFont val="Times New Roman"/>
        <charset val="204"/>
      </rPr>
      <t>)</t>
    </r>
  </si>
  <si>
    <t>Железо</t>
  </si>
  <si>
    <t>0,03-0,15</t>
  </si>
  <si>
    <t>0,15-1,5</t>
  </si>
  <si>
    <t>&gt; 1,5</t>
  </si>
  <si>
    <t xml:space="preserve">Алюминий </t>
  </si>
  <si>
    <t>0,01-0,05</t>
  </si>
  <si>
    <t>0,05-0,2</t>
  </si>
  <si>
    <t>0,2-5,0</t>
  </si>
  <si>
    <t>21.</t>
  </si>
  <si>
    <r>
      <rPr>
        <sz val="11"/>
        <color rgb="FF000000"/>
        <rFont val="Times New Roman"/>
        <charset val="204"/>
      </rPr>
      <t>Фосфат-ионы (</t>
    </r>
    <r>
      <rPr>
        <b/>
        <sz val="11"/>
        <color rgb="FF000000"/>
        <rFont val="Times New Roman"/>
        <charset val="204"/>
      </rPr>
      <t>PO</t>
    </r>
    <r>
      <rPr>
        <b/>
        <vertAlign val="subscript"/>
        <sz val="11"/>
        <color rgb="FF000000"/>
        <rFont val="Times New Roman"/>
        <charset val="204"/>
      </rPr>
      <t>4</t>
    </r>
    <r>
      <rPr>
        <b/>
        <vertAlign val="superscript"/>
        <sz val="11"/>
        <color rgb="FF000000"/>
        <rFont val="Times New Roman"/>
        <charset val="204"/>
      </rPr>
      <t>3-</t>
    </r>
    <r>
      <rPr>
        <sz val="11"/>
        <color rgb="FF000000"/>
        <rFont val="Times New Roman"/>
        <charset val="204"/>
      </rPr>
      <t>)</t>
    </r>
  </si>
  <si>
    <t>&lt;0,01</t>
  </si>
  <si>
    <t>0,01-5,0</t>
  </si>
  <si>
    <t>22.</t>
  </si>
  <si>
    <r>
      <rPr>
        <sz val="11"/>
        <color rgb="FF000000"/>
        <rFont val="Times New Roman"/>
        <charset val="204"/>
      </rPr>
      <t>Марганец (</t>
    </r>
    <r>
      <rPr>
        <b/>
        <sz val="11"/>
        <color rgb="FF000000"/>
        <rFont val="Times New Roman"/>
        <charset val="204"/>
      </rPr>
      <t>Mn</t>
    </r>
    <r>
      <rPr>
        <sz val="11"/>
        <color rgb="FF000000"/>
        <rFont val="Times New Roman"/>
        <charset val="204"/>
      </rPr>
      <t>, сумм.)</t>
    </r>
  </si>
  <si>
    <t>Фосфат-ионы</t>
  </si>
  <si>
    <t>0,01-0,100</t>
  </si>
  <si>
    <t>0,4-10,0</t>
  </si>
  <si>
    <t>Марганец</t>
  </si>
  <si>
    <t>0,05-5,0</t>
  </si>
  <si>
    <t>23.</t>
  </si>
  <si>
    <r>
      <rPr>
        <sz val="11"/>
        <color rgb="FF000000"/>
        <rFont val="Times New Roman"/>
        <charset val="204"/>
      </rPr>
      <t>Бор (</t>
    </r>
    <r>
      <rPr>
        <b/>
        <sz val="11"/>
        <color rgb="FF000000"/>
        <rFont val="Times New Roman"/>
        <charset val="204"/>
      </rPr>
      <t>В</t>
    </r>
    <r>
      <rPr>
        <sz val="11"/>
        <color rgb="FF000000"/>
        <rFont val="Times New Roman"/>
        <charset val="204"/>
      </rPr>
      <t>, суммарно)</t>
    </r>
  </si>
  <si>
    <t>&lt;0,05</t>
  </si>
  <si>
    <t>0,01-0,4</t>
  </si>
  <si>
    <t>24.</t>
  </si>
  <si>
    <t>Общее микробное число</t>
  </si>
  <si>
    <t>КОЕ</t>
  </si>
  <si>
    <t>не более</t>
  </si>
  <si>
    <t>Бор</t>
  </si>
  <si>
    <t>0,05-0,25</t>
  </si>
  <si>
    <t>0,25-5,0</t>
  </si>
  <si>
    <t>в 1 мл</t>
  </si>
  <si>
    <t>50 в 1 мл</t>
  </si>
  <si>
    <t>25.</t>
  </si>
  <si>
    <t>Escherichia coli (E.coli)</t>
  </si>
  <si>
    <t>отсутствие</t>
  </si>
  <si>
    <t>в 100 мл</t>
  </si>
  <si>
    <t>не обнаружено</t>
  </si>
  <si>
    <t>26.</t>
  </si>
  <si>
    <t xml:space="preserve">Общие колиформные </t>
  </si>
  <si>
    <t>бактерии (ОКБ)</t>
  </si>
  <si>
    <t>27.</t>
  </si>
  <si>
    <t>Колифаги</t>
  </si>
  <si>
    <t>БОЕ</t>
  </si>
  <si>
    <t>28.</t>
  </si>
  <si>
    <t>Энтерококки</t>
  </si>
  <si>
    <t>29.</t>
  </si>
  <si>
    <t>Споры сульфитредуцирующих бактерий(СРК)</t>
  </si>
  <si>
    <t>в 20 мл</t>
  </si>
  <si>
    <t>30.</t>
  </si>
  <si>
    <t>Цисты и ооцисты патогенных простейших, яйца  иличинки гельминтов</t>
  </si>
  <si>
    <t>определение в 50 л</t>
  </si>
  <si>
    <t>в 50 л</t>
  </si>
  <si>
    <t>Начальник ИЦКВ                                              Л.Б.Александрова</t>
  </si>
  <si>
    <t>Сведения о качестве питьевой воды насосной станции пгт. Умба за II квартал 2024 года</t>
  </si>
  <si>
    <t>апрель</t>
  </si>
  <si>
    <t>май</t>
  </si>
  <si>
    <t>июнь</t>
  </si>
  <si>
    <t>Сведения о качестве питьевой воды насосной станции пгт. Умба за III квартал 2024 года</t>
  </si>
  <si>
    <t>июль</t>
  </si>
  <si>
    <t>август</t>
  </si>
  <si>
    <t>сентябрь</t>
  </si>
  <si>
    <t xml:space="preserve"> </t>
  </si>
  <si>
    <t>Начальник ИЦКВ                                              П.В.Асминг</t>
  </si>
  <si>
    <t>Сведения о качестве питьевой воды насосной станции пгт. Умба за IV квартал 2024 года</t>
  </si>
  <si>
    <t>октябрь</t>
  </si>
  <si>
    <t>ноябрь</t>
  </si>
  <si>
    <t>декабрь</t>
  </si>
  <si>
    <t>31.</t>
  </si>
  <si>
    <t>Суммарная альфа-активность</t>
  </si>
  <si>
    <t>излучающих радионуклидов</t>
  </si>
  <si>
    <t>Бк/кг</t>
  </si>
  <si>
    <t>32.</t>
  </si>
  <si>
    <t>Суммарная бета-активность</t>
  </si>
  <si>
    <t>Начальник ИЦКВ                                             П.В.Асминг</t>
  </si>
  <si>
    <t>Сведения о качестве питьевой воды насосной станции пгт. Умба за 2024 год</t>
  </si>
  <si>
    <t>1 квартал</t>
  </si>
  <si>
    <t>2 квартал</t>
  </si>
  <si>
    <t>3 квартал</t>
  </si>
  <si>
    <t>4 квартал</t>
  </si>
  <si>
    <t>2023 год</t>
  </si>
  <si>
    <t>изме -</t>
  </si>
  <si>
    <t>среднее</t>
  </si>
  <si>
    <t>рения</t>
  </si>
  <si>
    <t xml:space="preserve">Поверхностно-активные </t>
  </si>
  <si>
    <t>вещ-ва (ПАВ анионоактивные)</t>
  </si>
  <si>
    <t>&lt;0,025</t>
  </si>
  <si>
    <t>&lt;0,005</t>
  </si>
  <si>
    <t>&lt;0,0005</t>
  </si>
  <si>
    <t>Окисляемость перманганатная</t>
  </si>
  <si>
    <r>
      <rPr>
        <sz val="11"/>
        <color rgb="FF000000"/>
        <rFont val="Times New Roman"/>
        <charset val="204"/>
      </rPr>
      <t>Мг /дм</t>
    </r>
    <r>
      <rPr>
        <vertAlign val="superscript"/>
        <sz val="11"/>
        <color rgb="FF000000"/>
        <rFont val="Times New Roman"/>
        <charset val="204"/>
      </rPr>
      <t>3</t>
    </r>
  </si>
  <si>
    <t>&lt;5,0</t>
  </si>
  <si>
    <t>&lt;0,02</t>
  </si>
  <si>
    <t xml:space="preserve"> &lt;0,01</t>
  </si>
  <si>
    <t>не</t>
  </si>
  <si>
    <t>обнар.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</si>
</sst>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m"/>
    <numFmt numFmtId="182" formatCode="0.0000"/>
    <numFmt numFmtId="183" formatCode="0.000"/>
    <numFmt numFmtId="184" formatCode="0.00000"/>
    <numFmt numFmtId="185" formatCode="0.000_ "/>
  </numFmts>
  <fonts count="56">
    <font>
      <sz val="10"/>
      <color rgb="FF000000"/>
      <name val="Arial Cyr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rgb="FF000000"/>
      <name val="Symbol"/>
      <charset val="2"/>
    </font>
    <font>
      <sz val="11"/>
      <name val="Times New Roman"/>
      <charset val="204"/>
    </font>
    <font>
      <sz val="10"/>
      <name val="Times New Roman"/>
      <charset val="204"/>
    </font>
    <font>
      <b/>
      <sz val="13"/>
      <color rgb="FF000000"/>
      <name val="Times New Roman"/>
      <charset val="204"/>
    </font>
    <font>
      <sz val="11"/>
      <color rgb="FFFF3333"/>
      <name val="Times New Roman"/>
      <charset val="204"/>
    </font>
    <font>
      <sz val="11"/>
      <color rgb="FF000000"/>
      <name val="Symbol"/>
      <charset val="204"/>
    </font>
    <font>
      <sz val="11"/>
      <color rgb="FF00000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FFFF"/>
      <name val="Calibri"/>
      <charset val="204"/>
    </font>
    <font>
      <sz val="11"/>
      <color rgb="FF333399"/>
      <name val="Calibri"/>
      <charset val="204"/>
    </font>
    <font>
      <b/>
      <sz val="11"/>
      <color rgb="FF333333"/>
      <name val="Calibri"/>
      <charset val="204"/>
    </font>
    <font>
      <b/>
      <sz val="11"/>
      <color rgb="FFFF9900"/>
      <name val="Calibri"/>
      <charset val="204"/>
    </font>
    <font>
      <b/>
      <sz val="15"/>
      <color rgb="FF333399"/>
      <name val="Calibri"/>
      <charset val="204"/>
    </font>
    <font>
      <b/>
      <sz val="13"/>
      <color rgb="FF333399"/>
      <name val="Calibri"/>
      <charset val="204"/>
    </font>
    <font>
      <b/>
      <sz val="11"/>
      <color rgb="FF333399"/>
      <name val="Calibri"/>
      <charset val="204"/>
    </font>
    <font>
      <b/>
      <sz val="11"/>
      <color rgb="FF000000"/>
      <name val="Calibri"/>
      <charset val="204"/>
    </font>
    <font>
      <b/>
      <sz val="11"/>
      <color rgb="FFFFFFFF"/>
      <name val="Calibri"/>
      <charset val="204"/>
    </font>
    <font>
      <b/>
      <sz val="18"/>
      <color rgb="FF333399"/>
      <name val="Cambria"/>
      <charset val="204"/>
    </font>
    <font>
      <sz val="11"/>
      <color rgb="FF993300"/>
      <name val="Calibri"/>
      <charset val="204"/>
    </font>
    <font>
      <sz val="10"/>
      <color rgb="FF000000"/>
      <name val="Arial"/>
      <charset val="204"/>
    </font>
    <font>
      <sz val="11"/>
      <color rgb="FF800080"/>
      <name val="Calibri"/>
      <charset val="204"/>
    </font>
    <font>
      <i/>
      <sz val="11"/>
      <color rgb="FF808080"/>
      <name val="Calibri"/>
      <charset val="204"/>
    </font>
    <font>
      <sz val="10"/>
      <color rgb="FF000000"/>
      <name val="Mangal"/>
      <charset val="134"/>
    </font>
    <font>
      <sz val="11"/>
      <color rgb="FFFF9900"/>
      <name val="Calibri"/>
      <charset val="204"/>
    </font>
    <font>
      <sz val="11"/>
      <color rgb="FFFF3333"/>
      <name val="Calibri"/>
      <charset val="204"/>
    </font>
    <font>
      <sz val="11"/>
      <color rgb="FF008000"/>
      <name val="Calibri"/>
      <charset val="204"/>
    </font>
    <font>
      <vertAlign val="superscript"/>
      <sz val="10"/>
      <color rgb="FF000000"/>
      <name val="Times New Roman"/>
      <charset val="204"/>
    </font>
    <font>
      <b/>
      <vertAlign val="subscript"/>
      <sz val="11"/>
      <color rgb="FF000000"/>
      <name val="Times New Roman"/>
      <charset val="204"/>
    </font>
    <font>
      <b/>
      <vertAlign val="superscript"/>
      <sz val="11"/>
      <color rgb="FF000000"/>
      <name val="Times New Roman"/>
      <charset val="204"/>
    </font>
    <font>
      <vertAlign val="superscript"/>
      <sz val="11"/>
      <color rgb="FF000000"/>
      <name val="Times New Roman"/>
      <charset val="204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666699"/>
        <bgColor rgb="FF666699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</fills>
  <borders count="7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75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5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7" applyNumberFormat="0" applyFill="0" applyAlignment="0" applyProtection="0">
      <alignment vertical="center"/>
    </xf>
    <xf numFmtId="0" fontId="21" fillId="0" borderId="57" applyNumberFormat="0" applyFill="0" applyAlignment="0" applyProtection="0">
      <alignment vertical="center"/>
    </xf>
    <xf numFmtId="0" fontId="22" fillId="0" borderId="5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9" applyNumberFormat="0" applyAlignment="0" applyProtection="0">
      <alignment vertical="center"/>
    </xf>
    <xf numFmtId="0" fontId="24" fillId="6" borderId="60" applyNumberFormat="0" applyAlignment="0" applyProtection="0">
      <alignment vertical="center"/>
    </xf>
    <xf numFmtId="0" fontId="25" fillId="6" borderId="59" applyNumberFormat="0" applyAlignment="0" applyProtection="0">
      <alignment vertical="center"/>
    </xf>
    <xf numFmtId="0" fontId="26" fillId="7" borderId="61" applyNumberFormat="0" applyAlignment="0" applyProtection="0">
      <alignment vertical="center"/>
    </xf>
    <xf numFmtId="0" fontId="27" fillId="0" borderId="62" applyNumberFormat="0" applyFill="0" applyAlignment="0" applyProtection="0">
      <alignment vertical="center"/>
    </xf>
    <xf numFmtId="0" fontId="28" fillId="0" borderId="6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 applyNumberFormat="0" applyFont="0" applyBorder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5" fillId="39" borderId="64" applyNumberFormat="0" applyAlignment="0" applyProtection="0"/>
    <xf numFmtId="0" fontId="36" fillId="40" borderId="65" applyNumberFormat="0" applyAlignment="0" applyProtection="0"/>
    <xf numFmtId="0" fontId="37" fillId="40" borderId="64" applyNumberFormat="0" applyAlignment="0" applyProtection="0"/>
    <xf numFmtId="0" fontId="38" fillId="0" borderId="66" applyNumberFormat="0" applyFill="0" applyAlignment="0" applyProtection="0"/>
    <xf numFmtId="0" fontId="39" fillId="0" borderId="67" applyNumberFormat="0" applyFill="0" applyAlignment="0" applyProtection="0"/>
    <xf numFmtId="0" fontId="40" fillId="0" borderId="68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69" applyNumberFormat="0" applyFill="0" applyAlignment="0" applyProtection="0"/>
    <xf numFmtId="0" fontId="42" fillId="41" borderId="70" applyNumberFormat="0" applyAlignment="0" applyProtection="0"/>
    <xf numFmtId="0" fontId="43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5" fillId="0" borderId="0" applyNumberFormat="0" applyBorder="0" applyProtection="0"/>
    <xf numFmtId="0" fontId="0" fillId="0" borderId="0" applyNumberFormat="0" applyFont="0" applyBorder="0" applyProtection="0"/>
    <xf numFmtId="0" fontId="46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44" borderId="71" applyNumberFormat="0" applyAlignment="0" applyProtection="0"/>
    <xf numFmtId="0" fontId="49" fillId="0" borderId="72" applyNumberFormat="0" applyFill="0" applyAlignment="0" applyProtection="0"/>
    <xf numFmtId="0" fontId="50" fillId="0" borderId="0" applyNumberFormat="0" applyFill="0" applyBorder="0" applyAlignment="0" applyProtection="0"/>
    <xf numFmtId="0" fontId="51" fillId="45" borderId="0" applyNumberFormat="0" applyBorder="0" applyAlignment="0" applyProtection="0"/>
  </cellStyleXfs>
  <cellXfs count="3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80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181" fontId="1" fillId="0" borderId="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80" fontId="1" fillId="0" borderId="10" xfId="0" applyNumberFormat="1" applyFont="1" applyFill="1" applyBorder="1" applyAlignment="1">
      <alignment horizontal="center" vertical="center" wrapText="1"/>
    </xf>
    <xf numFmtId="182" fontId="1" fillId="0" borderId="9" xfId="0" applyNumberFormat="1" applyFont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 wrapText="1"/>
    </xf>
    <xf numFmtId="184" fontId="1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83" fontId="1" fillId="0" borderId="4" xfId="68" applyNumberFormat="1" applyFont="1" applyFill="1" applyBorder="1" applyAlignment="1" applyProtection="1">
      <alignment horizontal="center" vertical="center" wrapText="1"/>
    </xf>
    <xf numFmtId="183" fontId="1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17" xfId="49" applyFont="1" applyBorder="1" applyAlignment="1">
      <alignment vertical="top" wrapText="1"/>
    </xf>
    <xf numFmtId="0" fontId="5" fillId="0" borderId="18" xfId="49" applyFont="1" applyBorder="1" applyAlignment="1">
      <alignment vertical="top" wrapText="1"/>
    </xf>
    <xf numFmtId="0" fontId="5" fillId="0" borderId="19" xfId="49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6" fillId="0" borderId="12" xfId="49" applyFont="1" applyBorder="1" applyAlignment="1">
      <alignment vertical="top" wrapText="1"/>
    </xf>
    <xf numFmtId="0" fontId="4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0" fillId="0" borderId="14" xfId="0" applyFont="1" applyBorder="1" applyAlignment="1">
      <alignment vertical="top" wrapText="1"/>
    </xf>
    <xf numFmtId="0" fontId="5" fillId="0" borderId="14" xfId="49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80" fontId="1" fillId="0" borderId="7" xfId="0" applyNumberFormat="1" applyFont="1" applyBorder="1" applyAlignment="1">
      <alignment horizontal="center" vertical="center"/>
    </xf>
    <xf numFmtId="183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80" fontId="1" fillId="0" borderId="11" xfId="0" applyNumberFormat="1" applyFont="1" applyFill="1" applyBorder="1" applyAlignment="1">
      <alignment horizontal="center" vertical="center" wrapText="1"/>
    </xf>
    <xf numFmtId="180" fontId="1" fillId="0" borderId="23" xfId="0" applyNumberFormat="1" applyFont="1" applyFill="1" applyBorder="1" applyAlignment="1">
      <alignment horizontal="center" vertical="center" wrapText="1"/>
    </xf>
    <xf numFmtId="180" fontId="1" fillId="2" borderId="9" xfId="0" applyNumberFormat="1" applyFont="1" applyFill="1" applyBorder="1" applyAlignment="1">
      <alignment horizontal="center" vertical="center" wrapText="1"/>
    </xf>
    <xf numFmtId="180" fontId="1" fillId="0" borderId="10" xfId="0" applyNumberFormat="1" applyFont="1" applyBorder="1" applyAlignment="1">
      <alignment horizontal="center" vertical="center" wrapText="1"/>
    </xf>
    <xf numFmtId="180" fontId="1" fillId="0" borderId="11" xfId="0" applyNumberFormat="1" applyFont="1" applyBorder="1" applyAlignment="1">
      <alignment horizontal="center" vertical="center" wrapText="1"/>
    </xf>
    <xf numFmtId="180" fontId="1" fillId="0" borderId="23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180" fontId="1" fillId="0" borderId="28" xfId="0" applyNumberFormat="1" applyFont="1" applyBorder="1" applyAlignment="1">
      <alignment horizontal="center" vertical="center" wrapText="1"/>
    </xf>
    <xf numFmtId="1" fontId="1" fillId="0" borderId="29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 wrapText="1"/>
    </xf>
    <xf numFmtId="180" fontId="1" fillId="0" borderId="0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83" fontId="1" fillId="0" borderId="32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 wrapText="1"/>
    </xf>
    <xf numFmtId="183" fontId="1" fillId="2" borderId="6" xfId="0" applyNumberFormat="1" applyFont="1" applyFill="1" applyBorder="1" applyAlignment="1">
      <alignment horizontal="center" vertical="center" wrapText="1"/>
    </xf>
    <xf numFmtId="183" fontId="1" fillId="0" borderId="9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82" fontId="1" fillId="0" borderId="23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180" fontId="1" fillId="0" borderId="10" xfId="0" applyNumberFormat="1" applyFont="1" applyBorder="1" applyAlignment="1">
      <alignment horizontal="center" vertical="center"/>
    </xf>
    <xf numFmtId="183" fontId="1" fillId="0" borderId="10" xfId="0" applyNumberFormat="1" applyFont="1" applyBorder="1" applyAlignment="1">
      <alignment horizontal="center" vertical="center" wrapText="1"/>
    </xf>
    <xf numFmtId="183" fontId="1" fillId="0" borderId="11" xfId="0" applyNumberFormat="1" applyFont="1" applyBorder="1" applyAlignment="1">
      <alignment horizontal="center" vertical="center" wrapText="1"/>
    </xf>
    <xf numFmtId="183" fontId="1" fillId="0" borderId="23" xfId="0" applyNumberFormat="1" applyFont="1" applyBorder="1" applyAlignment="1">
      <alignment horizontal="center" vertical="center"/>
    </xf>
    <xf numFmtId="185" fontId="1" fillId="0" borderId="10" xfId="0" applyNumberFormat="1" applyFont="1" applyBorder="1" applyAlignment="1">
      <alignment horizontal="center" vertical="center" wrapText="1"/>
    </xf>
    <xf numFmtId="183" fontId="1" fillId="0" borderId="9" xfId="0" applyNumberFormat="1" applyFont="1" applyBorder="1" applyAlignment="1">
      <alignment horizontal="center" vertical="center" wrapText="1"/>
    </xf>
    <xf numFmtId="182" fontId="1" fillId="0" borderId="10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" xfId="0" applyFill="1" applyBorder="1"/>
    <xf numFmtId="0" fontId="1" fillId="0" borderId="16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2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7" xfId="49" applyFont="1" applyBorder="1" applyAlignment="1">
      <alignment vertical="top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6" fillId="0" borderId="18" xfId="49" applyFont="1" applyBorder="1" applyAlignment="1">
      <alignment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49" fontId="1" fillId="0" borderId="2" xfId="49" applyNumberFormat="1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183" fontId="1" fillId="0" borderId="6" xfId="0" applyNumberFormat="1" applyFont="1" applyBorder="1" applyAlignment="1">
      <alignment horizontal="center" vertical="center" wrapText="1"/>
    </xf>
    <xf numFmtId="2" fontId="1" fillId="0" borderId="8" xfId="68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vertical="center" wrapText="1"/>
    </xf>
    <xf numFmtId="0" fontId="4" fillId="0" borderId="6" xfId="49" applyFont="1" applyFill="1" applyBorder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80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32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/>
    </xf>
    <xf numFmtId="0" fontId="1" fillId="0" borderId="0" xfId="0" applyFont="1"/>
    <xf numFmtId="180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82" fontId="1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83" fontId="1" fillId="0" borderId="0" xfId="0" applyNumberFormat="1" applyFont="1" applyAlignment="1">
      <alignment horizontal="left" vertical="center"/>
    </xf>
    <xf numFmtId="181" fontId="1" fillId="0" borderId="0" xfId="0" applyNumberFormat="1" applyFont="1" applyAlignment="1">
      <alignment vertical="center"/>
    </xf>
    <xf numFmtId="185" fontId="1" fillId="0" borderId="11" xfId="0" applyNumberFormat="1" applyFont="1" applyBorder="1" applyAlignment="1">
      <alignment horizontal="center" vertical="center" wrapText="1"/>
    </xf>
    <xf numFmtId="185" fontId="1" fillId="0" borderId="2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8" xfId="0" applyFont="1" applyBorder="1"/>
    <xf numFmtId="0" fontId="0" fillId="0" borderId="25" xfId="0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24" xfId="0" applyFont="1" applyBorder="1"/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9" fontId="1" fillId="0" borderId="5" xfId="0" applyNumberFormat="1" applyFont="1" applyBorder="1" applyAlignment="1">
      <alignment horizontal="center" vertical="center"/>
    </xf>
    <xf numFmtId="9" fontId="1" fillId="0" borderId="1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1" fillId="0" borderId="42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4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/>
    <xf numFmtId="180" fontId="1" fillId="0" borderId="45" xfId="0" applyNumberFormat="1" applyFont="1" applyBorder="1" applyAlignment="1">
      <alignment horizontal="center" vertical="center" wrapText="1"/>
    </xf>
    <xf numFmtId="9" fontId="1" fillId="0" borderId="25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9" fontId="1" fillId="0" borderId="47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/>
    </xf>
    <xf numFmtId="49" fontId="1" fillId="0" borderId="48" xfId="0" applyNumberFormat="1" applyFont="1" applyBorder="1" applyAlignment="1">
      <alignment horizontal="center"/>
    </xf>
    <xf numFmtId="9" fontId="1" fillId="0" borderId="49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27" xfId="0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/>
    </xf>
    <xf numFmtId="9" fontId="1" fillId="0" borderId="21" xfId="0" applyNumberFormat="1" applyFont="1" applyBorder="1" applyAlignment="1">
      <alignment horizontal="center" vertical="center"/>
    </xf>
    <xf numFmtId="9" fontId="1" fillId="0" borderId="32" xfId="0" applyNumberFormat="1" applyFont="1" applyBorder="1" applyAlignment="1">
      <alignment horizontal="center" vertical="center"/>
    </xf>
    <xf numFmtId="9" fontId="1" fillId="0" borderId="50" xfId="0" applyNumberFormat="1" applyFont="1" applyBorder="1" applyAlignment="1">
      <alignment horizontal="center" vertical="center"/>
    </xf>
    <xf numFmtId="9" fontId="1" fillId="0" borderId="5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9" fontId="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9" fontId="1" fillId="0" borderId="5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2" fontId="12" fillId="0" borderId="8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84" fontId="8" fillId="0" borderId="21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80" fontId="1" fillId="0" borderId="9" xfId="0" applyNumberFormat="1" applyFont="1" applyFill="1" applyBorder="1" applyAlignment="1">
      <alignment horizontal="center" vertical="center" wrapText="1"/>
    </xf>
    <xf numFmtId="182" fontId="1" fillId="0" borderId="32" xfId="0" applyNumberFormat="1" applyFont="1" applyBorder="1" applyAlignment="1">
      <alignment horizontal="center" vertical="center"/>
    </xf>
    <xf numFmtId="184" fontId="1" fillId="0" borderId="23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/>
    </xf>
    <xf numFmtId="183" fontId="1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83" fontId="1" fillId="0" borderId="21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82" fontId="1" fillId="0" borderId="53" xfId="0" applyNumberFormat="1" applyFont="1" applyFill="1" applyBorder="1" applyAlignment="1">
      <alignment horizontal="center" vertical="center" wrapText="1"/>
    </xf>
    <xf numFmtId="182" fontId="1" fillId="0" borderId="54" xfId="0" applyNumberFormat="1" applyFont="1" applyBorder="1" applyAlignment="1">
      <alignment horizontal="center" vertical="center" wrapText="1"/>
    </xf>
    <xf numFmtId="182" fontId="1" fillId="0" borderId="55" xfId="0" applyNumberFormat="1" applyFont="1" applyBorder="1" applyAlignment="1">
      <alignment horizontal="center" vertical="center"/>
    </xf>
    <xf numFmtId="182" fontId="8" fillId="0" borderId="21" xfId="0" applyNumberFormat="1" applyFont="1" applyBorder="1" applyAlignment="1">
      <alignment horizontal="center" vertical="center" wrapText="1"/>
    </xf>
    <xf numFmtId="182" fontId="1" fillId="0" borderId="25" xfId="0" applyNumberFormat="1" applyFont="1" applyBorder="1" applyAlignment="1">
      <alignment horizontal="center" vertical="center"/>
    </xf>
    <xf numFmtId="183" fontId="1" fillId="0" borderId="53" xfId="0" applyNumberFormat="1" applyFont="1" applyFill="1" applyBorder="1" applyAlignment="1">
      <alignment horizontal="center" vertical="center" wrapText="1"/>
    </xf>
    <xf numFmtId="183" fontId="1" fillId="0" borderId="54" xfId="0" applyNumberFormat="1" applyFont="1" applyBorder="1" applyAlignment="1">
      <alignment horizontal="center" vertical="center" wrapText="1"/>
    </xf>
    <xf numFmtId="183" fontId="1" fillId="0" borderId="55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182" fontId="1" fillId="0" borderId="11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5" fillId="0" borderId="12" xfId="49" applyFont="1" applyBorder="1" applyAlignment="1">
      <alignment vertical="top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top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</cellXfs>
  <cellStyles count="7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Акцент1 2" xfId="50"/>
    <cellStyle name="Акцент2 2" xfId="51"/>
    <cellStyle name="Акцент3 2" xfId="52"/>
    <cellStyle name="Акцент4 2" xfId="53"/>
    <cellStyle name="Акцент5 2" xfId="54"/>
    <cellStyle name="Акцент6 2" xfId="55"/>
    <cellStyle name="Ввод  2" xfId="56"/>
    <cellStyle name="Вывод 2" xfId="57"/>
    <cellStyle name="Вычисление 2" xfId="58"/>
    <cellStyle name="Заголовок 1 2" xfId="59"/>
    <cellStyle name="Заголовок 2 2" xfId="60"/>
    <cellStyle name="Заголовок 3 2" xfId="61"/>
    <cellStyle name="Заголовок 4 2" xfId="62"/>
    <cellStyle name="Итог 2" xfId="63"/>
    <cellStyle name="Контрольная ячейка 2" xfId="64"/>
    <cellStyle name="Название 2" xfId="65"/>
    <cellStyle name="Нейтральный 2" xfId="66"/>
    <cellStyle name="Обычный 2" xfId="67"/>
    <cellStyle name="Обычный_Умба_Барское_13" xfId="68"/>
    <cellStyle name="Плохой 2" xfId="69"/>
    <cellStyle name="Пояснение 2" xfId="70"/>
    <cellStyle name="Примечание 2" xfId="71"/>
    <cellStyle name="Связанная ячейка 2" xfId="72"/>
    <cellStyle name="Текст предупреждения 2" xfId="73"/>
    <cellStyle name="Хороший 2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5"/>
  <sheetViews>
    <sheetView workbookViewId="0">
      <selection activeCell="D29" sqref="D29"/>
    </sheetView>
  </sheetViews>
  <sheetFormatPr defaultColWidth="9.14444444444444" defaultRowHeight="15"/>
  <cols>
    <col min="1" max="1" width="4" style="1" customWidth="1"/>
    <col min="2" max="2" width="25.7111111111111" style="1" customWidth="1"/>
    <col min="3" max="3" width="10.8555555555556" style="1" customWidth="1"/>
    <col min="4" max="4" width="10.4222222222222" style="1" customWidth="1"/>
    <col min="5" max="5" width="6.42222222222222" style="1" customWidth="1"/>
    <col min="6" max="6" width="2.85555555555556" style="1" customWidth="1"/>
    <col min="7" max="7" width="7.5" style="1" customWidth="1"/>
    <col min="8" max="8" width="6.56666666666667" style="1" customWidth="1"/>
    <col min="9" max="9" width="2.85555555555556" style="1" customWidth="1"/>
    <col min="10" max="10" width="6.83333333333333" style="1" customWidth="1"/>
    <col min="11" max="11" width="6.42222222222222" style="1" customWidth="1"/>
    <col min="12" max="12" width="2.56666666666667" style="1" customWidth="1"/>
    <col min="13" max="13" width="7.83333333333333" style="1" customWidth="1"/>
    <col min="14" max="14" width="2.42222222222222" style="1" customWidth="1"/>
    <col min="15" max="16" width="13" style="1" customWidth="1"/>
    <col min="17" max="17" width="11.4222222222222" style="1" customWidth="1"/>
    <col min="18" max="18" width="12.7111111111111" style="1" customWidth="1"/>
    <col min="19" max="19" width="11.5666666666667" style="1" customWidth="1"/>
    <col min="20" max="20" width="13.8555555555556" style="1" customWidth="1"/>
    <col min="21" max="21" width="12.4222222222222" style="97" customWidth="1"/>
    <col min="22" max="22" width="11.1444444444444" style="97" customWidth="1"/>
    <col min="23" max="23" width="10.8555555555556" style="97" customWidth="1"/>
    <col min="24" max="24" width="12.2888888888889" style="1" customWidth="1"/>
    <col min="25" max="25" width="9.85555555555556" style="1" customWidth="1"/>
    <col min="26" max="26" width="9.14444444444444" style="1" customWidth="1"/>
    <col min="27" max="16384" width="9.14444444444444" style="1"/>
  </cols>
  <sheetData>
    <row r="1" spans="1:1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2"/>
      <c r="M1" s="2"/>
    </row>
    <row r="2" ht="9.75" customHeight="1" spans="1:1">
      <c r="A2" s="2"/>
    </row>
    <row r="3" ht="15.75" customHeight="1" spans="1:19">
      <c r="A3" s="4" t="s">
        <v>1</v>
      </c>
      <c r="B3" s="4" t="s">
        <v>2</v>
      </c>
      <c r="C3" s="4" t="s">
        <v>3</v>
      </c>
      <c r="D3" s="4" t="s">
        <v>4</v>
      </c>
      <c r="E3" s="99" t="s">
        <v>5</v>
      </c>
      <c r="F3" s="99"/>
      <c r="G3" s="99"/>
      <c r="H3" s="99" t="s">
        <v>6</v>
      </c>
      <c r="I3" s="99"/>
      <c r="J3" s="99"/>
      <c r="K3" s="99" t="s">
        <v>7</v>
      </c>
      <c r="L3" s="99"/>
      <c r="M3" s="99"/>
      <c r="Q3" s="4" t="s">
        <v>8</v>
      </c>
      <c r="R3" s="4" t="s">
        <v>8</v>
      </c>
      <c r="S3" s="219" t="s">
        <v>8</v>
      </c>
    </row>
    <row r="4" ht="15.75" customHeight="1" spans="1:19">
      <c r="A4" s="18"/>
      <c r="B4" s="8" t="s">
        <v>9</v>
      </c>
      <c r="C4" s="8" t="s">
        <v>10</v>
      </c>
      <c r="D4" s="8" t="s">
        <v>11</v>
      </c>
      <c r="E4" s="100" t="s">
        <v>12</v>
      </c>
      <c r="F4" s="100"/>
      <c r="G4" s="100"/>
      <c r="H4" s="100" t="s">
        <v>12</v>
      </c>
      <c r="I4" s="100"/>
      <c r="J4" s="100"/>
      <c r="K4" s="100" t="s">
        <v>12</v>
      </c>
      <c r="L4" s="100"/>
      <c r="M4" s="100"/>
      <c r="Q4" s="8" t="s">
        <v>13</v>
      </c>
      <c r="R4" s="8" t="s">
        <v>13</v>
      </c>
      <c r="S4" s="220" t="s">
        <v>13</v>
      </c>
    </row>
    <row r="5" ht="15.75" customHeight="1" spans="1:19">
      <c r="A5" s="33"/>
      <c r="B5" s="13"/>
      <c r="C5" s="101" t="s">
        <v>14</v>
      </c>
      <c r="D5" s="16" t="s">
        <v>15</v>
      </c>
      <c r="E5" s="102" t="s">
        <v>16</v>
      </c>
      <c r="F5" s="102"/>
      <c r="G5" s="102"/>
      <c r="H5" s="102" t="s">
        <v>17</v>
      </c>
      <c r="I5" s="102"/>
      <c r="J5" s="102"/>
      <c r="K5" s="102" t="s">
        <v>16</v>
      </c>
      <c r="L5" s="102"/>
      <c r="M5" s="102"/>
      <c r="O5" s="184" t="s">
        <v>18</v>
      </c>
      <c r="Q5" s="101" t="s">
        <v>19</v>
      </c>
      <c r="R5" s="101" t="s">
        <v>19</v>
      </c>
      <c r="S5" s="221" t="s">
        <v>19</v>
      </c>
    </row>
    <row r="6" ht="15.75" customHeight="1" spans="1:19">
      <c r="A6" s="25" t="s">
        <v>20</v>
      </c>
      <c r="B6" s="23" t="s">
        <v>21</v>
      </c>
      <c r="C6" s="40" t="s">
        <v>22</v>
      </c>
      <c r="D6" s="25"/>
      <c r="E6" s="45">
        <v>0.5</v>
      </c>
      <c r="F6" s="103"/>
      <c r="G6" s="104"/>
      <c r="H6" s="270">
        <v>0.5</v>
      </c>
      <c r="I6" s="270"/>
      <c r="J6" s="270"/>
      <c r="K6" s="270">
        <v>1.5</v>
      </c>
      <c r="L6" s="270"/>
      <c r="M6" s="270"/>
      <c r="O6" s="185">
        <f>(E6+H6+K6)/3</f>
        <v>0.833333333333333</v>
      </c>
      <c r="P6" s="1" t="s">
        <v>23</v>
      </c>
      <c r="Q6" s="222" t="s">
        <v>24</v>
      </c>
      <c r="R6" s="222" t="s">
        <v>25</v>
      </c>
      <c r="S6" s="223" t="s">
        <v>26</v>
      </c>
    </row>
    <row r="7" ht="15.75" customHeight="1" spans="1:19">
      <c r="A7" s="25" t="s">
        <v>27</v>
      </c>
      <c r="B7" s="23" t="s">
        <v>23</v>
      </c>
      <c r="C7" s="25" t="s">
        <v>28</v>
      </c>
      <c r="D7" s="25">
        <v>20</v>
      </c>
      <c r="E7" s="106">
        <v>4.2</v>
      </c>
      <c r="F7" s="107" t="s">
        <v>29</v>
      </c>
      <c r="G7" s="108">
        <f>IF(AND(E7&gt;0,E7&lt;9.99),E7*0.3,IF(AND(E7&gt;=10,E7&lt;49.99),E7*0.2,IF(E7&gt;=50,E7*0.1)))</f>
        <v>1.26</v>
      </c>
      <c r="H7" s="106">
        <v>3.3</v>
      </c>
      <c r="I7" s="107" t="s">
        <v>29</v>
      </c>
      <c r="J7" s="108">
        <f>IF(AND(H7&gt;0,H7&lt;9.99),H7*0.3,IF(AND(H7&gt;=10,H7&lt;49.99),H7*0.2,IF(H7&gt;=50,H7*0.1)))</f>
        <v>0.99</v>
      </c>
      <c r="K7" s="106">
        <v>5.7</v>
      </c>
      <c r="L7" s="107" t="s">
        <v>29</v>
      </c>
      <c r="M7" s="108">
        <f>IF(AND(K7&gt;0,K7&lt;9.99),K7*0.3,IF(AND(K7&gt;=10,K7&lt;49.99),K7*0.2,IF(K7&gt;=50,K7*0.1)))</f>
        <v>1.71</v>
      </c>
      <c r="O7" s="186">
        <f>(E7+H7+K7)/3</f>
        <v>4.4</v>
      </c>
      <c r="P7" s="1" t="s">
        <v>30</v>
      </c>
      <c r="Q7" s="224">
        <v>0.3</v>
      </c>
      <c r="R7" s="224">
        <v>0.2</v>
      </c>
      <c r="S7" s="225">
        <v>0.1</v>
      </c>
    </row>
    <row r="8" ht="18" customHeight="1" spans="1:20">
      <c r="A8" s="41" t="s">
        <v>31</v>
      </c>
      <c r="B8" s="23" t="s">
        <v>32</v>
      </c>
      <c r="C8" s="25" t="s">
        <v>33</v>
      </c>
      <c r="D8" s="25">
        <v>1.5</v>
      </c>
      <c r="E8" s="109"/>
      <c r="F8" s="107" t="s">
        <v>34</v>
      </c>
      <c r="G8" s="110">
        <v>0.58</v>
      </c>
      <c r="H8" s="109"/>
      <c r="I8" s="107" t="s">
        <v>34</v>
      </c>
      <c r="J8" s="110">
        <v>0.58</v>
      </c>
      <c r="K8" s="109"/>
      <c r="L8" s="107" t="s">
        <v>34</v>
      </c>
      <c r="M8" s="110">
        <v>0.58</v>
      </c>
      <c r="O8" s="184" t="s">
        <v>35</v>
      </c>
      <c r="P8" s="1" t="s">
        <v>32</v>
      </c>
      <c r="Q8" s="226" t="s">
        <v>36</v>
      </c>
      <c r="R8" s="227" t="s">
        <v>37</v>
      </c>
      <c r="S8" s="228"/>
      <c r="T8" s="229"/>
    </row>
    <row r="9" ht="12.4" customHeight="1" spans="1:20">
      <c r="A9" s="41" t="s">
        <v>38</v>
      </c>
      <c r="B9" s="29" t="s">
        <v>39</v>
      </c>
      <c r="C9" s="31"/>
      <c r="D9" s="31"/>
      <c r="E9" s="111"/>
      <c r="F9" s="30"/>
      <c r="G9" s="112"/>
      <c r="H9" s="111"/>
      <c r="I9" s="30"/>
      <c r="J9" s="112"/>
      <c r="K9" s="111"/>
      <c r="L9" s="30"/>
      <c r="M9" s="112"/>
      <c r="O9" s="184"/>
      <c r="P9" s="1" t="s">
        <v>40</v>
      </c>
      <c r="Q9" s="230">
        <v>0.2</v>
      </c>
      <c r="R9" s="231">
        <v>0.14</v>
      </c>
      <c r="S9" s="232"/>
      <c r="T9" s="229"/>
    </row>
    <row r="10" ht="13.15" customHeight="1" spans="1:20">
      <c r="A10" s="76"/>
      <c r="B10" s="33" t="s">
        <v>41</v>
      </c>
      <c r="C10" s="76" t="s">
        <v>42</v>
      </c>
      <c r="D10" s="76" t="s">
        <v>43</v>
      </c>
      <c r="E10" s="32">
        <v>6.92</v>
      </c>
      <c r="F10" s="114" t="s">
        <v>29</v>
      </c>
      <c r="G10" s="115">
        <v>0.2</v>
      </c>
      <c r="H10" s="113">
        <v>6.87</v>
      </c>
      <c r="I10" s="114" t="s">
        <v>29</v>
      </c>
      <c r="J10" s="115">
        <v>0.2</v>
      </c>
      <c r="K10" s="113">
        <v>6.82</v>
      </c>
      <c r="L10" s="114" t="s">
        <v>29</v>
      </c>
      <c r="M10" s="115">
        <v>0.2</v>
      </c>
      <c r="O10" s="186">
        <f>(E10+H10+K10)/3</f>
        <v>6.87</v>
      </c>
      <c r="P10" s="1" t="s">
        <v>44</v>
      </c>
      <c r="Q10" s="233" t="s">
        <v>45</v>
      </c>
      <c r="R10" s="234" t="s">
        <v>46</v>
      </c>
      <c r="S10" s="235"/>
      <c r="T10" s="97"/>
    </row>
    <row r="11" ht="18" customHeight="1" spans="1:20">
      <c r="A11" s="76" t="s">
        <v>47</v>
      </c>
      <c r="B11" s="23" t="s">
        <v>48</v>
      </c>
      <c r="C11" s="116" t="s">
        <v>49</v>
      </c>
      <c r="D11" s="40">
        <v>7</v>
      </c>
      <c r="E11" s="109">
        <v>0.5</v>
      </c>
      <c r="F11" s="117" t="s">
        <v>29</v>
      </c>
      <c r="G11" s="110">
        <f>IF(E11&gt;=0.4,E11*0.15,0.05)</f>
        <v>0.075</v>
      </c>
      <c r="H11" s="118">
        <v>0.53</v>
      </c>
      <c r="I11" s="117" t="s">
        <v>29</v>
      </c>
      <c r="J11" s="110">
        <f>IF(H11&gt;=0.4,H11*0.15,0.05)</f>
        <v>0.0795</v>
      </c>
      <c r="K11" s="118">
        <v>0.51</v>
      </c>
      <c r="L11" s="117" t="s">
        <v>29</v>
      </c>
      <c r="M11" s="110">
        <f>IF(K11&gt;=0.4,K11*0.15,0.05)</f>
        <v>0.0765</v>
      </c>
      <c r="O11" s="186">
        <f>(E11+H11+K11)/3</f>
        <v>0.513333333333333</v>
      </c>
      <c r="P11" s="1" t="s">
        <v>50</v>
      </c>
      <c r="Q11" s="236" t="s">
        <v>51</v>
      </c>
      <c r="R11" s="237">
        <v>0.15</v>
      </c>
      <c r="S11" s="235"/>
      <c r="T11" s="191"/>
    </row>
    <row r="12" ht="18" customHeight="1" spans="1:20">
      <c r="A12" s="41" t="s">
        <v>52</v>
      </c>
      <c r="B12" s="23" t="s">
        <v>53</v>
      </c>
      <c r="C12" s="116" t="s">
        <v>49</v>
      </c>
      <c r="D12" s="40" t="s">
        <v>54</v>
      </c>
      <c r="E12" s="276">
        <v>0.44</v>
      </c>
      <c r="F12" s="24" t="s">
        <v>29</v>
      </c>
      <c r="G12" s="110">
        <f>IF(E12&gt;=0.2,E12*0.15,0.05)</f>
        <v>0.066</v>
      </c>
      <c r="H12" s="276">
        <v>0.48</v>
      </c>
      <c r="I12" s="117" t="s">
        <v>29</v>
      </c>
      <c r="J12" s="110">
        <f>IF(H12&gt;=0.2,H12*0.15,0.05)</f>
        <v>0.072</v>
      </c>
      <c r="K12" s="276">
        <v>0.42</v>
      </c>
      <c r="L12" s="117" t="s">
        <v>29</v>
      </c>
      <c r="M12" s="110">
        <f>IF(K12&gt;=0.2,K12*0.15,0.05)</f>
        <v>0.063</v>
      </c>
      <c r="O12" s="186">
        <f>(E12+H12+K12)/3</f>
        <v>0.446666666666667</v>
      </c>
      <c r="P12" s="1" t="s">
        <v>53</v>
      </c>
      <c r="Q12" s="238" t="s">
        <v>55</v>
      </c>
      <c r="R12" s="239"/>
      <c r="S12" s="240"/>
      <c r="T12" s="191"/>
    </row>
    <row r="13" ht="15.6" customHeight="1" spans="1:20">
      <c r="A13" s="41" t="s">
        <v>56</v>
      </c>
      <c r="B13" s="29" t="s">
        <v>57</v>
      </c>
      <c r="C13" s="41"/>
      <c r="D13" s="41"/>
      <c r="E13" s="28"/>
      <c r="F13" s="56"/>
      <c r="G13" s="149"/>
      <c r="H13" s="28"/>
      <c r="I13" s="56"/>
      <c r="J13" s="149"/>
      <c r="K13" s="28"/>
      <c r="L13" s="56"/>
      <c r="M13" s="149"/>
      <c r="O13" s="184"/>
      <c r="P13" s="1" t="s">
        <v>55</v>
      </c>
      <c r="Q13" s="241">
        <v>0.15</v>
      </c>
      <c r="R13" s="242"/>
      <c r="S13" s="243"/>
      <c r="T13" s="191"/>
    </row>
    <row r="14" ht="15.6" customHeight="1" spans="1:20">
      <c r="A14" s="76"/>
      <c r="B14" s="33" t="s">
        <v>58</v>
      </c>
      <c r="C14" s="76" t="s">
        <v>33</v>
      </c>
      <c r="D14" s="76">
        <v>1000</v>
      </c>
      <c r="E14" s="267">
        <v>48</v>
      </c>
      <c r="F14" s="189" t="s">
        <v>29</v>
      </c>
      <c r="G14" s="190">
        <f>IF(AND(E14&gt;0,E14&lt;49.99),E14*0.2,IF(AND(E14&gt;=50,E14&lt;99.99),E14*0.15,IF(E14&gt;=100,E14*0.12)))</f>
        <v>9.6</v>
      </c>
      <c r="H14" s="267">
        <v>40</v>
      </c>
      <c r="I14" s="189" t="s">
        <v>29</v>
      </c>
      <c r="J14" s="190">
        <f>IF(AND(H14&gt;0,H14&lt;49.99),H14*Q15,IF(AND(H14&gt;=50,H14&lt;99.99),H14*R15,IF(H14&gt;=100,H14*S15)))</f>
        <v>8</v>
      </c>
      <c r="K14" s="267"/>
      <c r="L14" s="189" t="s">
        <v>34</v>
      </c>
      <c r="M14" s="190">
        <v>20</v>
      </c>
      <c r="O14" s="186">
        <f>(E14+H14+K14)/3</f>
        <v>29.3333333333333</v>
      </c>
      <c r="P14" s="191" t="s">
        <v>59</v>
      </c>
      <c r="Q14" s="244" t="s">
        <v>60</v>
      </c>
      <c r="R14" s="222" t="s">
        <v>61</v>
      </c>
      <c r="S14" s="245" t="s">
        <v>62</v>
      </c>
      <c r="T14" s="191"/>
    </row>
    <row r="15" ht="18" customHeight="1" spans="1:20">
      <c r="A15" s="20" t="s">
        <v>63</v>
      </c>
      <c r="B15" s="23" t="s">
        <v>64</v>
      </c>
      <c r="C15" s="25" t="s">
        <v>33</v>
      </c>
      <c r="D15" s="25" t="s">
        <v>54</v>
      </c>
      <c r="E15" s="28"/>
      <c r="F15" s="192" t="s">
        <v>34</v>
      </c>
      <c r="G15" s="119">
        <v>3</v>
      </c>
      <c r="H15" s="28"/>
      <c r="I15" s="192" t="s">
        <v>34</v>
      </c>
      <c r="J15" s="119">
        <v>3</v>
      </c>
      <c r="K15" s="28"/>
      <c r="L15" s="192" t="s">
        <v>34</v>
      </c>
      <c r="M15" s="119">
        <v>3</v>
      </c>
      <c r="O15" s="186" t="s">
        <v>65</v>
      </c>
      <c r="P15" s="191" t="s">
        <v>66</v>
      </c>
      <c r="Q15" s="241">
        <v>0.2</v>
      </c>
      <c r="R15" s="224">
        <v>0.15</v>
      </c>
      <c r="S15" s="246">
        <v>0.12</v>
      </c>
      <c r="T15" s="191"/>
    </row>
    <row r="16" ht="18" customHeight="1" spans="1:27">
      <c r="A16" s="41" t="s">
        <v>67</v>
      </c>
      <c r="B16" s="130" t="s">
        <v>68</v>
      </c>
      <c r="C16" s="41"/>
      <c r="D16" s="41"/>
      <c r="E16" s="120"/>
      <c r="F16" s="121"/>
      <c r="G16" s="131"/>
      <c r="H16" s="28"/>
      <c r="I16" s="56"/>
      <c r="J16" s="149"/>
      <c r="K16" s="28"/>
      <c r="L16" s="56"/>
      <c r="M16" s="149"/>
      <c r="O16" s="184"/>
      <c r="P16" s="1" t="s">
        <v>69</v>
      </c>
      <c r="Q16" s="238" t="s">
        <v>70</v>
      </c>
      <c r="R16" s="233" t="s">
        <v>24</v>
      </c>
      <c r="S16" s="247" t="s">
        <v>71</v>
      </c>
      <c r="T16" s="248" t="s">
        <v>72</v>
      </c>
      <c r="U16" s="226" t="s">
        <v>73</v>
      </c>
      <c r="V16" s="249" t="s">
        <v>74</v>
      </c>
      <c r="W16" s="250" t="s">
        <v>75</v>
      </c>
      <c r="X16" s="248" t="s">
        <v>76</v>
      </c>
      <c r="Y16" s="226" t="s">
        <v>77</v>
      </c>
      <c r="Z16" s="249" t="s">
        <v>78</v>
      </c>
      <c r="AA16" s="250" t="s">
        <v>79</v>
      </c>
    </row>
    <row r="17" ht="14.25" customHeight="1" spans="1:27">
      <c r="A17" s="76"/>
      <c r="B17" s="77" t="s">
        <v>80</v>
      </c>
      <c r="C17" s="76" t="s">
        <v>33</v>
      </c>
      <c r="D17" s="76">
        <v>0.5</v>
      </c>
      <c r="E17" s="132"/>
      <c r="F17" s="125" t="s">
        <v>34</v>
      </c>
      <c r="G17" s="133">
        <v>0.025</v>
      </c>
      <c r="H17" s="132"/>
      <c r="I17" s="125" t="s">
        <v>34</v>
      </c>
      <c r="J17" s="133">
        <v>0.025</v>
      </c>
      <c r="K17" s="132"/>
      <c r="L17" s="125" t="s">
        <v>34</v>
      </c>
      <c r="M17" s="133">
        <v>0.025</v>
      </c>
      <c r="O17" s="193" t="s">
        <v>81</v>
      </c>
      <c r="P17" s="27" t="s">
        <v>82</v>
      </c>
      <c r="Q17" s="251">
        <v>0.22</v>
      </c>
      <c r="R17" s="243">
        <v>0.18</v>
      </c>
      <c r="S17" s="252">
        <v>0.1</v>
      </c>
      <c r="T17" s="248" t="s">
        <v>83</v>
      </c>
      <c r="U17" s="253">
        <v>0.35</v>
      </c>
      <c r="V17" s="254">
        <v>0.28</v>
      </c>
      <c r="W17" s="252">
        <v>0.21</v>
      </c>
      <c r="X17" s="191"/>
      <c r="Y17" s="253">
        <v>0.5</v>
      </c>
      <c r="Z17" s="254">
        <v>0.35</v>
      </c>
      <c r="AA17" s="262">
        <v>0.25</v>
      </c>
    </row>
    <row r="18" ht="18" customHeight="1" spans="1:21">
      <c r="A18" s="76" t="s">
        <v>84</v>
      </c>
      <c r="B18" s="23" t="s">
        <v>85</v>
      </c>
      <c r="C18" s="25" t="s">
        <v>33</v>
      </c>
      <c r="D18" s="135">
        <v>0.1</v>
      </c>
      <c r="E18" s="136"/>
      <c r="F18" s="125" t="s">
        <v>34</v>
      </c>
      <c r="G18" s="133">
        <v>0.005</v>
      </c>
      <c r="H18" s="136"/>
      <c r="I18" s="125" t="s">
        <v>34</v>
      </c>
      <c r="J18" s="133">
        <v>0.005</v>
      </c>
      <c r="K18" s="136"/>
      <c r="L18" s="125" t="s">
        <v>34</v>
      </c>
      <c r="M18" s="133">
        <v>0.005</v>
      </c>
      <c r="O18" s="193" t="s">
        <v>86</v>
      </c>
      <c r="P18" s="193" t="s">
        <v>87</v>
      </c>
      <c r="Q18" s="255" t="s">
        <v>88</v>
      </c>
      <c r="R18" s="255" t="s">
        <v>89</v>
      </c>
      <c r="S18" s="233" t="s">
        <v>90</v>
      </c>
      <c r="T18" s="256" t="s">
        <v>91</v>
      </c>
      <c r="U18" s="231">
        <v>0.2</v>
      </c>
    </row>
    <row r="19" ht="18" customHeight="1" spans="1:19">
      <c r="A19" s="25" t="s">
        <v>92</v>
      </c>
      <c r="B19" s="23" t="s">
        <v>87</v>
      </c>
      <c r="C19" s="25" t="s">
        <v>33</v>
      </c>
      <c r="D19" s="138">
        <v>0.001</v>
      </c>
      <c r="E19" s="283"/>
      <c r="F19" s="125" t="s">
        <v>34</v>
      </c>
      <c r="G19" s="140">
        <v>0.0005</v>
      </c>
      <c r="H19" s="139"/>
      <c r="I19" s="125" t="s">
        <v>34</v>
      </c>
      <c r="J19" s="140">
        <v>0.0005</v>
      </c>
      <c r="K19" s="139"/>
      <c r="L19" s="125" t="s">
        <v>34</v>
      </c>
      <c r="M19" s="140">
        <v>0.0005</v>
      </c>
      <c r="O19" s="193" t="s">
        <v>93</v>
      </c>
      <c r="P19" s="1" t="s">
        <v>94</v>
      </c>
      <c r="Q19" s="231">
        <v>0.4</v>
      </c>
      <c r="R19" s="257">
        <v>0.24</v>
      </c>
      <c r="S19" s="243">
        <v>0.16</v>
      </c>
    </row>
    <row r="20" ht="18" customHeight="1" spans="1:18">
      <c r="A20" s="25" t="s">
        <v>95</v>
      </c>
      <c r="B20" s="23" t="s">
        <v>96</v>
      </c>
      <c r="C20" s="25" t="s">
        <v>97</v>
      </c>
      <c r="D20" s="51">
        <v>5</v>
      </c>
      <c r="E20" s="109">
        <v>1.43</v>
      </c>
      <c r="F20" s="117" t="s">
        <v>29</v>
      </c>
      <c r="G20" s="288">
        <f>IF(AND(E20&gt;0,E20&lt;1.99),E20*0.2,IF(E20&gt;=2,E20*0.1))</f>
        <v>0.286</v>
      </c>
      <c r="H20" s="109">
        <v>0.93</v>
      </c>
      <c r="I20" s="117" t="s">
        <v>29</v>
      </c>
      <c r="J20" s="288">
        <f>IF(AND(H20&gt;0,H20&lt;1.99),H20*0.2,IF(H20&gt;=2,H20*0.1))</f>
        <v>0.186</v>
      </c>
      <c r="K20" s="109">
        <v>1.07</v>
      </c>
      <c r="L20" s="117" t="s">
        <v>29</v>
      </c>
      <c r="M20" s="288">
        <f>IF(AND(K20&gt;0,K20&lt;1.99),K20*0.2,IF(K20&gt;=2,K20*0.1))</f>
        <v>0.214</v>
      </c>
      <c r="O20" s="186">
        <f t="shared" ref="O20:O21" si="0">(E20+H20+K20)/3</f>
        <v>1.14333333333333</v>
      </c>
      <c r="P20" s="191" t="s">
        <v>98</v>
      </c>
      <c r="Q20" s="222" t="s">
        <v>99</v>
      </c>
      <c r="R20" s="222" t="s">
        <v>100</v>
      </c>
    </row>
    <row r="21" ht="18" customHeight="1" spans="1:18">
      <c r="A21" s="25" t="s">
        <v>101</v>
      </c>
      <c r="B21" s="23" t="s">
        <v>102</v>
      </c>
      <c r="C21" s="25" t="s">
        <v>33</v>
      </c>
      <c r="D21" s="25">
        <v>350</v>
      </c>
      <c r="E21" s="106">
        <v>8.2</v>
      </c>
      <c r="F21" s="107" t="s">
        <v>29</v>
      </c>
      <c r="G21" s="108">
        <f>IF(AND(E21&gt;0,E21&lt;17.499),E21*0.3,IF(AND(E21&gt;=17.5,E21&lt;34.99),E21*0.23,IF(E21&gt;=35,E21*0.18)))</f>
        <v>2.46</v>
      </c>
      <c r="H21" s="106">
        <v>8.6</v>
      </c>
      <c r="I21" s="117" t="s">
        <v>29</v>
      </c>
      <c r="J21" s="108">
        <v>2.7</v>
      </c>
      <c r="K21" s="106">
        <v>8.1</v>
      </c>
      <c r="L21" s="107" t="s">
        <v>29</v>
      </c>
      <c r="M21" s="108">
        <f>IF(AND(K21&gt;0,K21&lt;17.499),K21*0.3,IF(AND(K21&gt;=17.5,K21&lt;34.99),K21*0.23,IF(K21&gt;=35,K21*0.18)))</f>
        <v>2.43</v>
      </c>
      <c r="O21" s="186">
        <f t="shared" si="0"/>
        <v>8.3</v>
      </c>
      <c r="P21" s="191" t="s">
        <v>103</v>
      </c>
      <c r="Q21" s="231">
        <v>0.2</v>
      </c>
      <c r="R21" s="237">
        <v>0.1</v>
      </c>
    </row>
    <row r="22" ht="18" customHeight="1" spans="1:20">
      <c r="A22" s="25" t="s">
        <v>104</v>
      </c>
      <c r="B22" s="23" t="s">
        <v>105</v>
      </c>
      <c r="C22" s="25" t="s">
        <v>33</v>
      </c>
      <c r="D22" s="25">
        <v>500</v>
      </c>
      <c r="E22" s="106"/>
      <c r="F22" s="125" t="s">
        <v>34</v>
      </c>
      <c r="G22" s="108">
        <v>5</v>
      </c>
      <c r="H22" s="106"/>
      <c r="I22" s="125" t="s">
        <v>34</v>
      </c>
      <c r="J22" s="108">
        <v>5</v>
      </c>
      <c r="K22" s="106">
        <v>7.7</v>
      </c>
      <c r="L22" s="273" t="s">
        <v>29</v>
      </c>
      <c r="M22" s="108">
        <v>1.5</v>
      </c>
      <c r="O22" s="193" t="s">
        <v>106</v>
      </c>
      <c r="P22" s="195" t="s">
        <v>107</v>
      </c>
      <c r="Q22" s="255" t="s">
        <v>108</v>
      </c>
      <c r="R22" s="255" t="s">
        <v>109</v>
      </c>
      <c r="S22" s="233" t="s">
        <v>110</v>
      </c>
      <c r="T22" s="233" t="s">
        <v>111</v>
      </c>
    </row>
    <row r="23" ht="24" customHeight="1" spans="1:20">
      <c r="A23" s="25" t="s">
        <v>112</v>
      </c>
      <c r="B23" s="50" t="s">
        <v>113</v>
      </c>
      <c r="C23" s="25" t="s">
        <v>33</v>
      </c>
      <c r="D23" s="25">
        <v>1.93</v>
      </c>
      <c r="E23" s="109"/>
      <c r="F23" s="125" t="s">
        <v>34</v>
      </c>
      <c r="G23" s="110">
        <v>0.1</v>
      </c>
      <c r="H23" s="275"/>
      <c r="I23" s="125" t="s">
        <v>34</v>
      </c>
      <c r="J23" s="108">
        <v>0.1</v>
      </c>
      <c r="K23" s="106"/>
      <c r="L23" s="125" t="s">
        <v>34</v>
      </c>
      <c r="M23" s="108">
        <v>0.1</v>
      </c>
      <c r="O23" s="186">
        <f>(E23+H23+K23)/3</f>
        <v>0</v>
      </c>
      <c r="P23" t="s">
        <v>114</v>
      </c>
      <c r="Q23" s="231">
        <v>0.3</v>
      </c>
      <c r="R23" s="257">
        <v>0.23</v>
      </c>
      <c r="S23" s="243">
        <v>0.18</v>
      </c>
      <c r="T23" s="243">
        <v>0.15</v>
      </c>
    </row>
    <row r="24" ht="25.5" customHeight="1" spans="1:27">
      <c r="A24" s="25" t="s">
        <v>115</v>
      </c>
      <c r="B24" s="23" t="s">
        <v>116</v>
      </c>
      <c r="C24" s="25" t="s">
        <v>33</v>
      </c>
      <c r="D24" s="25">
        <v>3.3</v>
      </c>
      <c r="E24" s="148"/>
      <c r="F24" s="107" t="s">
        <v>34</v>
      </c>
      <c r="G24" s="110">
        <v>0.02</v>
      </c>
      <c r="H24" s="22"/>
      <c r="I24" s="107" t="s">
        <v>34</v>
      </c>
      <c r="J24" s="110">
        <v>0.02</v>
      </c>
      <c r="K24" s="22"/>
      <c r="L24" s="107" t="s">
        <v>34</v>
      </c>
      <c r="M24" s="110">
        <v>0.02</v>
      </c>
      <c r="O24" s="193" t="s">
        <v>117</v>
      </c>
      <c r="P24" s="195" t="s">
        <v>118</v>
      </c>
      <c r="Q24" s="222" t="s">
        <v>119</v>
      </c>
      <c r="R24" s="222" t="s">
        <v>120</v>
      </c>
      <c r="S24" s="222" t="s">
        <v>121</v>
      </c>
      <c r="T24" s="258" t="s">
        <v>122</v>
      </c>
      <c r="U24" s="226" t="s">
        <v>123</v>
      </c>
      <c r="V24" s="249" t="s">
        <v>124</v>
      </c>
      <c r="W24" s="259" t="s">
        <v>125</v>
      </c>
      <c r="X24" s="260" t="s">
        <v>126</v>
      </c>
      <c r="Y24" s="226" t="s">
        <v>127</v>
      </c>
      <c r="Z24" s="249" t="s">
        <v>128</v>
      </c>
      <c r="AA24" s="259" t="s">
        <v>129</v>
      </c>
    </row>
    <row r="25" ht="18" customHeight="1" spans="1:27">
      <c r="A25" s="25" t="s">
        <v>130</v>
      </c>
      <c r="B25" s="23" t="s">
        <v>131</v>
      </c>
      <c r="C25" s="25" t="s">
        <v>33</v>
      </c>
      <c r="D25" s="51">
        <v>45</v>
      </c>
      <c r="E25" s="109">
        <v>0.62</v>
      </c>
      <c r="F25" s="107" t="s">
        <v>29</v>
      </c>
      <c r="G25" s="110">
        <f>IF(AND(E25&gt;0,E25&lt;1.99),E25*0.2,IF(E25&gt;=2,E25*0.15))</f>
        <v>0.124</v>
      </c>
      <c r="H25" s="118">
        <v>1.31</v>
      </c>
      <c r="I25" s="107" t="s">
        <v>29</v>
      </c>
      <c r="J25" s="110">
        <f>IF(AND(H25&gt;0,H25&lt;1.99),H25*Q27,IF(H25&gt;=2,H25*R27))</f>
        <v>0.262</v>
      </c>
      <c r="K25" s="109">
        <v>1.25</v>
      </c>
      <c r="L25" s="117" t="s">
        <v>29</v>
      </c>
      <c r="M25" s="110">
        <f>IF(AND(K25&gt;0,K25&lt;1.99),K25*Q27,IF(K25&gt;=2,K25*R27))</f>
        <v>0.25</v>
      </c>
      <c r="O25" s="186">
        <f>(E25+H25+K25)/3</f>
        <v>1.06</v>
      </c>
      <c r="P25" s="1" t="s">
        <v>132</v>
      </c>
      <c r="Q25" s="231">
        <v>0.2</v>
      </c>
      <c r="R25" s="225">
        <v>0.15</v>
      </c>
      <c r="S25" s="237">
        <v>0.12</v>
      </c>
      <c r="T25" s="248" t="s">
        <v>133</v>
      </c>
      <c r="U25" s="253">
        <v>0.3</v>
      </c>
      <c r="V25" s="254">
        <v>0.2</v>
      </c>
      <c r="W25" s="252">
        <v>0.14</v>
      </c>
      <c r="X25" s="261" t="s">
        <v>134</v>
      </c>
      <c r="Y25" s="253">
        <v>0.5</v>
      </c>
      <c r="Z25" s="254">
        <v>0.38</v>
      </c>
      <c r="AA25" s="262">
        <v>0.25</v>
      </c>
    </row>
    <row r="26" ht="18" customHeight="1" spans="1:23">
      <c r="A26" s="25" t="s">
        <v>135</v>
      </c>
      <c r="B26" s="23" t="s">
        <v>136</v>
      </c>
      <c r="C26" s="25" t="s">
        <v>33</v>
      </c>
      <c r="D26" s="51">
        <v>1.5</v>
      </c>
      <c r="E26" s="143"/>
      <c r="F26" s="107" t="s">
        <v>34</v>
      </c>
      <c r="G26" s="110">
        <v>0.05</v>
      </c>
      <c r="H26" s="275">
        <v>0.087</v>
      </c>
      <c r="I26" s="144" t="s">
        <v>29</v>
      </c>
      <c r="J26" s="145">
        <f>IF(AND(H26&gt;0,H26&lt;0.149),H26*0.25,IF(AND(H26&gt;=0.15,H26&lt;0.999),H26*0.07,IF(H26&gt;=0.15,H26*0.07)))</f>
        <v>0.02175</v>
      </c>
      <c r="K26" s="275">
        <v>0.095</v>
      </c>
      <c r="L26" s="144" t="s">
        <v>29</v>
      </c>
      <c r="M26" s="145">
        <f>IF(AND(K26&gt;0,K26&lt;0.149),K26*0.25,IF(AND(K26&gt;=0.15,K26&lt;0.999),K26*0.07,IF(K26&gt;=0.15,K26*0.07)))</f>
        <v>0.02375</v>
      </c>
      <c r="O26" s="196">
        <f>(E26+H26+K26)/3</f>
        <v>0.0606666666666667</v>
      </c>
      <c r="P26" s="1" t="s">
        <v>137</v>
      </c>
      <c r="Q26" s="255" t="s">
        <v>138</v>
      </c>
      <c r="R26" s="233" t="s">
        <v>139</v>
      </c>
      <c r="T26" s="260" t="s">
        <v>140</v>
      </c>
      <c r="U26" s="255" t="s">
        <v>141</v>
      </c>
      <c r="V26" s="255" t="s">
        <v>142</v>
      </c>
      <c r="W26" s="1"/>
    </row>
    <row r="27" ht="18" customHeight="1" spans="1:23">
      <c r="A27" s="25" t="s">
        <v>143</v>
      </c>
      <c r="B27" s="23" t="s">
        <v>144</v>
      </c>
      <c r="C27" s="25" t="s">
        <v>33</v>
      </c>
      <c r="D27" s="51">
        <v>0.3</v>
      </c>
      <c r="E27" s="143">
        <v>0.116</v>
      </c>
      <c r="F27" s="144" t="s">
        <v>29</v>
      </c>
      <c r="G27" s="145">
        <f>IF(AND(E27&gt;0,E27&lt;0.1499),E27*0.3,IF(AND(E27&gt;=0.15,E27&lt;1.499),E27*0.07,IF(E27&gt;=1.5,E27*0.18)))</f>
        <v>0.0348</v>
      </c>
      <c r="H27" s="118"/>
      <c r="I27" s="107" t="s">
        <v>34</v>
      </c>
      <c r="J27" s="108">
        <v>0.1</v>
      </c>
      <c r="K27" s="143">
        <v>0.151</v>
      </c>
      <c r="L27" s="144" t="s">
        <v>29</v>
      </c>
      <c r="M27" s="145">
        <f>IF(AND(K27&gt;0,K27&lt;0.1499),K27*Q29,IF(AND(K27&gt;=0.15,K27&lt;1.499),K27*R29,IF(K27&gt;=1.5,K27*S29)))</f>
        <v>0.03775</v>
      </c>
      <c r="O27" s="186">
        <f>(E27+H27+K27)/3</f>
        <v>0.089</v>
      </c>
      <c r="P27" s="197" t="s">
        <v>145</v>
      </c>
      <c r="Q27" s="257">
        <v>0.2</v>
      </c>
      <c r="R27" s="243">
        <v>0.15</v>
      </c>
      <c r="T27" s="256" t="s">
        <v>146</v>
      </c>
      <c r="U27" s="224">
        <v>0.25</v>
      </c>
      <c r="V27" s="224">
        <v>0.07</v>
      </c>
      <c r="W27" s="1"/>
    </row>
    <row r="28" ht="18" customHeight="1" spans="1:23">
      <c r="A28" s="25" t="s">
        <v>147</v>
      </c>
      <c r="B28" s="23" t="s">
        <v>148</v>
      </c>
      <c r="C28" s="25" t="s">
        <v>33</v>
      </c>
      <c r="D28" s="51">
        <v>0.2</v>
      </c>
      <c r="E28" s="143">
        <v>0.074</v>
      </c>
      <c r="F28" s="144" t="s">
        <v>29</v>
      </c>
      <c r="G28" s="145">
        <f>IF(AND(E28&gt;0,E28&lt;0.0499),E28*0.36,IF(AND(E28&gt;=0.05,E28&lt;0.199),E28*0.26,IF(E28&gt;=0.2,E28*0.16)))</f>
        <v>0.01924</v>
      </c>
      <c r="H28" s="143">
        <v>0.047</v>
      </c>
      <c r="I28" s="144" t="s">
        <v>29</v>
      </c>
      <c r="J28" s="145">
        <f>IF(AND(H28&gt;0,H28&lt;0.0499),H28*0.36,IF(AND(H28&gt;=0.05,H28&lt;0.199),H28*0.26,IF(H28&gt;=0.2,H28*0.16)))</f>
        <v>0.01692</v>
      </c>
      <c r="K28" s="143">
        <v>0.032</v>
      </c>
      <c r="L28" s="144" t="s">
        <v>29</v>
      </c>
      <c r="M28" s="145">
        <f>IF(AND(K28&gt;0,K28&lt;0.0499),K28*0.36,IF(AND(K28&gt;=0.05,K28&lt;0.199),K28*0.26,IF(K28&gt;=0.2,K28*0.16)))</f>
        <v>0.01152</v>
      </c>
      <c r="O28" s="186">
        <f>(E28+H28+K28)/3</f>
        <v>0.051</v>
      </c>
      <c r="P28" s="1" t="s">
        <v>149</v>
      </c>
      <c r="Q28" s="255" t="s">
        <v>150</v>
      </c>
      <c r="R28" s="255" t="s">
        <v>151</v>
      </c>
      <c r="S28" s="233" t="s">
        <v>152</v>
      </c>
      <c r="T28" s="256" t="s">
        <v>153</v>
      </c>
      <c r="U28" s="226" t="s">
        <v>154</v>
      </c>
      <c r="V28" s="259" t="s">
        <v>155</v>
      </c>
      <c r="W28" s="233" t="s">
        <v>156</v>
      </c>
    </row>
    <row r="29" ht="18" customHeight="1" spans="1:23">
      <c r="A29" s="25" t="s">
        <v>157</v>
      </c>
      <c r="B29" s="23" t="s">
        <v>158</v>
      </c>
      <c r="C29" s="25" t="s">
        <v>33</v>
      </c>
      <c r="D29" s="51">
        <v>3.5</v>
      </c>
      <c r="E29" s="22"/>
      <c r="F29" s="107" t="s">
        <v>34</v>
      </c>
      <c r="G29" s="110">
        <v>0.01</v>
      </c>
      <c r="H29" s="22"/>
      <c r="I29" s="107" t="s">
        <v>34</v>
      </c>
      <c r="J29" s="110">
        <v>0.01</v>
      </c>
      <c r="K29" s="22"/>
      <c r="L29" s="107" t="s">
        <v>34</v>
      </c>
      <c r="M29" s="110">
        <v>0.01</v>
      </c>
      <c r="O29" s="184" t="s">
        <v>159</v>
      </c>
      <c r="P29" s="191" t="s">
        <v>50</v>
      </c>
      <c r="Q29" s="231">
        <v>0.3</v>
      </c>
      <c r="R29" s="257">
        <v>0.25</v>
      </c>
      <c r="S29" s="243">
        <v>0.18</v>
      </c>
      <c r="T29" s="248" t="s">
        <v>160</v>
      </c>
      <c r="U29" s="241">
        <v>0.36</v>
      </c>
      <c r="V29" s="246">
        <v>0.26</v>
      </c>
      <c r="W29" s="243">
        <v>0.16</v>
      </c>
    </row>
    <row r="30" ht="18" customHeight="1" spans="1:22">
      <c r="A30" s="25" t="s">
        <v>161</v>
      </c>
      <c r="B30" s="23" t="s">
        <v>162</v>
      </c>
      <c r="C30" s="25" t="s">
        <v>33</v>
      </c>
      <c r="D30" s="147">
        <v>0.1</v>
      </c>
      <c r="E30" s="143"/>
      <c r="F30" s="107" t="s">
        <v>34</v>
      </c>
      <c r="G30" s="110">
        <v>0.01</v>
      </c>
      <c r="H30" s="148"/>
      <c r="I30" s="107" t="s">
        <v>34</v>
      </c>
      <c r="J30" s="110">
        <v>0.01</v>
      </c>
      <c r="K30" s="22"/>
      <c r="L30" s="107" t="s">
        <v>34</v>
      </c>
      <c r="M30" s="110">
        <v>0.01</v>
      </c>
      <c r="O30" s="184" t="s">
        <v>159</v>
      </c>
      <c r="P30" s="195" t="s">
        <v>163</v>
      </c>
      <c r="Q30" s="255" t="s">
        <v>164</v>
      </c>
      <c r="R30" s="255" t="s">
        <v>45</v>
      </c>
      <c r="S30" s="233" t="s">
        <v>165</v>
      </c>
      <c r="T30" s="256" t="s">
        <v>166</v>
      </c>
      <c r="U30" s="238" t="s">
        <v>154</v>
      </c>
      <c r="V30" s="245" t="s">
        <v>167</v>
      </c>
    </row>
    <row r="31" ht="18" customHeight="1" spans="1:22">
      <c r="A31" s="25" t="s">
        <v>168</v>
      </c>
      <c r="B31" s="23" t="s">
        <v>169</v>
      </c>
      <c r="C31" s="25" t="s">
        <v>33</v>
      </c>
      <c r="D31" s="51">
        <v>0.5</v>
      </c>
      <c r="E31" s="22"/>
      <c r="F31" s="107" t="s">
        <v>34</v>
      </c>
      <c r="G31" s="110">
        <v>0.05</v>
      </c>
      <c r="H31" s="22"/>
      <c r="I31" s="107" t="s">
        <v>34</v>
      </c>
      <c r="J31" s="110">
        <v>0.05</v>
      </c>
      <c r="K31" s="22"/>
      <c r="L31" s="107" t="s">
        <v>34</v>
      </c>
      <c r="M31" s="110">
        <v>0.05</v>
      </c>
      <c r="O31" s="184" t="s">
        <v>170</v>
      </c>
      <c r="P31" s="191" t="s">
        <v>171</v>
      </c>
      <c r="Q31" s="231">
        <v>0.4</v>
      </c>
      <c r="R31" s="257">
        <v>0.3</v>
      </c>
      <c r="S31" s="243">
        <v>0.24</v>
      </c>
      <c r="T31" s="256"/>
      <c r="U31" s="253">
        <v>0.25</v>
      </c>
      <c r="V31" s="262">
        <v>0.15</v>
      </c>
    </row>
    <row r="32" ht="18" customHeight="1" spans="1:18">
      <c r="A32" s="20" t="s">
        <v>172</v>
      </c>
      <c r="B32" s="59" t="s">
        <v>173</v>
      </c>
      <c r="C32" s="60" t="s">
        <v>174</v>
      </c>
      <c r="D32" s="149" t="s">
        <v>175</v>
      </c>
      <c r="E32" s="150"/>
      <c r="F32" s="150"/>
      <c r="G32" s="150"/>
      <c r="H32" s="150"/>
      <c r="I32" s="150"/>
      <c r="J32" s="150"/>
      <c r="K32" s="200"/>
      <c r="L32" s="201"/>
      <c r="M32" s="202"/>
      <c r="N32" s="203"/>
      <c r="P32" s="1" t="s">
        <v>176</v>
      </c>
      <c r="Q32" s="255" t="s">
        <v>177</v>
      </c>
      <c r="R32" s="263" t="s">
        <v>178</v>
      </c>
    </row>
    <row r="33" ht="18" customHeight="1" spans="1:18">
      <c r="A33" s="20"/>
      <c r="B33" s="63"/>
      <c r="C33" s="64" t="s">
        <v>179</v>
      </c>
      <c r="D33" s="151" t="s">
        <v>180</v>
      </c>
      <c r="E33" s="291"/>
      <c r="F33" s="292">
        <v>0</v>
      </c>
      <c r="G33" s="293"/>
      <c r="H33" s="291"/>
      <c r="I33" s="292">
        <v>0</v>
      </c>
      <c r="J33" s="293"/>
      <c r="K33" s="310"/>
      <c r="L33" s="311">
        <v>0</v>
      </c>
      <c r="M33" s="312"/>
      <c r="N33" s="203"/>
      <c r="O33" s="207">
        <f>(E33+H33+K33)/3</f>
        <v>0</v>
      </c>
      <c r="P33" s="191" t="s">
        <v>167</v>
      </c>
      <c r="Q33" s="231">
        <v>0.3</v>
      </c>
      <c r="R33" s="231">
        <v>0.2</v>
      </c>
    </row>
    <row r="34" ht="12" customHeight="1" spans="1:18">
      <c r="A34" s="28" t="s">
        <v>181</v>
      </c>
      <c r="B34" s="70" t="s">
        <v>182</v>
      </c>
      <c r="C34" s="71" t="s">
        <v>174</v>
      </c>
      <c r="D34" s="153" t="s">
        <v>183</v>
      </c>
      <c r="E34" s="294"/>
      <c r="F34" s="294"/>
      <c r="G34" s="294"/>
      <c r="H34" s="294"/>
      <c r="I34" s="294"/>
      <c r="J34" s="294"/>
      <c r="K34" s="294"/>
      <c r="L34" s="294"/>
      <c r="M34" s="294"/>
      <c r="N34" s="208"/>
      <c r="P34" s="191"/>
      <c r="Q34" s="229"/>
      <c r="R34" s="229"/>
    </row>
    <row r="35" ht="15.75" customHeight="1" spans="1:19">
      <c r="A35" s="32"/>
      <c r="B35" s="295"/>
      <c r="C35" s="64" t="s">
        <v>184</v>
      </c>
      <c r="D35" s="155" t="s">
        <v>184</v>
      </c>
      <c r="E35" s="296" t="s">
        <v>185</v>
      </c>
      <c r="F35" s="296"/>
      <c r="G35" s="296"/>
      <c r="H35" s="296" t="s">
        <v>185</v>
      </c>
      <c r="I35" s="296"/>
      <c r="J35" s="296"/>
      <c r="K35" s="296" t="s">
        <v>185</v>
      </c>
      <c r="L35" s="296"/>
      <c r="M35" s="296"/>
      <c r="N35" s="209"/>
      <c r="S35" s="97"/>
    </row>
    <row r="36" ht="15.75" customHeight="1" spans="1:23">
      <c r="A36" s="41" t="s">
        <v>186</v>
      </c>
      <c r="B36" s="18" t="s">
        <v>187</v>
      </c>
      <c r="C36" s="60" t="s">
        <v>174</v>
      </c>
      <c r="D36" s="157" t="s">
        <v>183</v>
      </c>
      <c r="E36" s="294"/>
      <c r="F36" s="294"/>
      <c r="G36" s="294"/>
      <c r="H36" s="294"/>
      <c r="I36" s="294"/>
      <c r="J36" s="294"/>
      <c r="K36" s="294"/>
      <c r="L36" s="294"/>
      <c r="M36" s="294"/>
      <c r="N36" s="208"/>
      <c r="S36" s="191"/>
      <c r="T36" s="191"/>
      <c r="U36" s="229"/>
      <c r="V36" s="229"/>
      <c r="W36" s="261"/>
    </row>
    <row r="37" ht="15.75" customHeight="1" spans="1:23">
      <c r="A37" s="76"/>
      <c r="B37" s="33" t="s">
        <v>188</v>
      </c>
      <c r="C37" s="64" t="s">
        <v>184</v>
      </c>
      <c r="D37" s="76" t="s">
        <v>184</v>
      </c>
      <c r="E37" s="296" t="s">
        <v>185</v>
      </c>
      <c r="F37" s="296"/>
      <c r="G37" s="296"/>
      <c r="H37" s="296" t="s">
        <v>185</v>
      </c>
      <c r="I37" s="296"/>
      <c r="J37" s="296"/>
      <c r="K37" s="296" t="s">
        <v>185</v>
      </c>
      <c r="L37" s="296"/>
      <c r="M37" s="296"/>
      <c r="N37" s="209"/>
      <c r="Q37" s="264"/>
      <c r="R37" s="97"/>
      <c r="S37" s="97"/>
      <c r="T37" s="191"/>
      <c r="U37" s="261"/>
      <c r="V37" s="261"/>
      <c r="W37" s="261"/>
    </row>
    <row r="38" ht="15.75" customHeight="1" spans="1:19">
      <c r="A38" s="29" t="s">
        <v>189</v>
      </c>
      <c r="B38" s="29" t="s">
        <v>190</v>
      </c>
      <c r="C38" s="60" t="s">
        <v>191</v>
      </c>
      <c r="D38" s="157" t="s">
        <v>183</v>
      </c>
      <c r="E38" s="294"/>
      <c r="F38" s="294"/>
      <c r="G38" s="294"/>
      <c r="H38" s="294"/>
      <c r="I38" s="294"/>
      <c r="J38" s="294"/>
      <c r="K38" s="294"/>
      <c r="L38" s="294"/>
      <c r="M38" s="294"/>
      <c r="N38" s="208"/>
      <c r="P38" s="191"/>
      <c r="Q38" s="229"/>
      <c r="R38" s="229"/>
      <c r="S38" s="229"/>
    </row>
    <row r="39" ht="15.75" customHeight="1" spans="1:19">
      <c r="A39" s="33"/>
      <c r="B39" s="33"/>
      <c r="C39" s="64" t="s">
        <v>184</v>
      </c>
      <c r="D39" s="76" t="s">
        <v>184</v>
      </c>
      <c r="E39" s="296" t="s">
        <v>185</v>
      </c>
      <c r="F39" s="296"/>
      <c r="G39" s="296"/>
      <c r="H39" s="296" t="s">
        <v>185</v>
      </c>
      <c r="I39" s="296"/>
      <c r="J39" s="296"/>
      <c r="K39" s="296" t="s">
        <v>185</v>
      </c>
      <c r="L39" s="296"/>
      <c r="M39" s="296"/>
      <c r="N39" s="209"/>
      <c r="Q39" s="264"/>
      <c r="R39" s="265"/>
      <c r="S39" s="97"/>
    </row>
    <row r="40" ht="15.75" customHeight="1" spans="1:19">
      <c r="A40" s="18" t="s">
        <v>192</v>
      </c>
      <c r="B40" s="78" t="s">
        <v>193</v>
      </c>
      <c r="C40" s="60" t="s">
        <v>174</v>
      </c>
      <c r="D40" s="157" t="s">
        <v>183</v>
      </c>
      <c r="E40" s="297"/>
      <c r="F40" s="298"/>
      <c r="G40" s="298"/>
      <c r="H40" s="297"/>
      <c r="I40" s="298"/>
      <c r="J40" s="298"/>
      <c r="K40" s="297"/>
      <c r="L40" s="298"/>
      <c r="M40" s="313"/>
      <c r="N40" s="209"/>
      <c r="P40" s="191"/>
      <c r="Q40" s="229"/>
      <c r="R40" s="229"/>
      <c r="S40" s="97"/>
    </row>
    <row r="41" ht="15.75" customHeight="1" spans="1:19">
      <c r="A41" s="18"/>
      <c r="B41" s="79"/>
      <c r="C41" s="71" t="s">
        <v>184</v>
      </c>
      <c r="D41" s="80" t="s">
        <v>184</v>
      </c>
      <c r="E41" s="296" t="s">
        <v>185</v>
      </c>
      <c r="F41" s="296"/>
      <c r="G41" s="296"/>
      <c r="H41" s="296" t="s">
        <v>185</v>
      </c>
      <c r="I41" s="296"/>
      <c r="J41" s="296"/>
      <c r="K41" s="296" t="s">
        <v>185</v>
      </c>
      <c r="L41" s="296"/>
      <c r="M41" s="314"/>
      <c r="N41" s="209"/>
      <c r="P41" s="191"/>
      <c r="Q41" s="229"/>
      <c r="R41" s="229"/>
      <c r="S41" s="97"/>
    </row>
    <row r="42" s="1" customFormat="1" ht="15.75" customHeight="1" spans="1:23">
      <c r="A42" s="81" t="s">
        <v>194</v>
      </c>
      <c r="B42" s="299" t="s">
        <v>195</v>
      </c>
      <c r="C42" s="60" t="s">
        <v>174</v>
      </c>
      <c r="D42" s="83" t="s">
        <v>183</v>
      </c>
      <c r="E42" s="300"/>
      <c r="F42" s="300"/>
      <c r="G42" s="300"/>
      <c r="H42" s="301"/>
      <c r="I42" s="300"/>
      <c r="J42" s="315"/>
      <c r="K42" s="300"/>
      <c r="L42" s="300"/>
      <c r="M42" s="315"/>
      <c r="N42" s="209"/>
      <c r="P42" s="191"/>
      <c r="Q42" s="229"/>
      <c r="R42" s="229"/>
      <c r="S42" s="97"/>
      <c r="U42" s="97"/>
      <c r="V42" s="97"/>
      <c r="W42" s="97"/>
    </row>
    <row r="43" s="1" customFormat="1" ht="29.25" customHeight="1" spans="1:23">
      <c r="A43" s="84"/>
      <c r="B43" s="302"/>
      <c r="C43" s="64" t="s">
        <v>196</v>
      </c>
      <c r="D43" s="86" t="s">
        <v>196</v>
      </c>
      <c r="E43" s="296" t="s">
        <v>185</v>
      </c>
      <c r="F43" s="296"/>
      <c r="G43" s="296"/>
      <c r="H43" s="296" t="s">
        <v>185</v>
      </c>
      <c r="I43" s="296"/>
      <c r="J43" s="296"/>
      <c r="K43" s="296" t="s">
        <v>185</v>
      </c>
      <c r="L43" s="296"/>
      <c r="M43" s="296"/>
      <c r="N43" s="209"/>
      <c r="P43" s="191"/>
      <c r="Q43" s="229"/>
      <c r="R43" s="229"/>
      <c r="S43" s="97"/>
      <c r="U43" s="97"/>
      <c r="V43" s="97"/>
      <c r="W43" s="97"/>
    </row>
    <row r="44" ht="15.75" customHeight="1" spans="1:19">
      <c r="A44" s="20" t="s">
        <v>197</v>
      </c>
      <c r="B44" s="87" t="s">
        <v>198</v>
      </c>
      <c r="C44" s="88" t="s">
        <v>199</v>
      </c>
      <c r="D44" s="89" t="s">
        <v>183</v>
      </c>
      <c r="E44" s="303"/>
      <c r="F44" s="304"/>
      <c r="G44" s="305"/>
      <c r="H44" s="303"/>
      <c r="I44" s="304"/>
      <c r="J44" s="304"/>
      <c r="K44" s="304"/>
      <c r="L44" s="304"/>
      <c r="M44" s="305"/>
      <c r="N44" s="208"/>
      <c r="P44" s="191"/>
      <c r="Q44" s="229"/>
      <c r="R44" s="229"/>
      <c r="S44" s="97"/>
    </row>
    <row r="45" ht="25.5" customHeight="1" spans="1:19">
      <c r="A45" s="76"/>
      <c r="B45" s="306"/>
      <c r="C45" s="91"/>
      <c r="D45" s="32" t="s">
        <v>200</v>
      </c>
      <c r="E45" s="307" t="s">
        <v>185</v>
      </c>
      <c r="F45" s="308"/>
      <c r="G45" s="309"/>
      <c r="H45" s="307" t="s">
        <v>185</v>
      </c>
      <c r="I45" s="308"/>
      <c r="J45" s="308"/>
      <c r="K45" s="308" t="s">
        <v>185</v>
      </c>
      <c r="L45" s="308"/>
      <c r="M45" s="309"/>
      <c r="N45" s="209"/>
      <c r="Q45" s="264"/>
      <c r="R45" s="265"/>
      <c r="S45" s="97"/>
    </row>
    <row r="46" ht="13.15" customHeight="1" spans="1:22">
      <c r="A46" s="27"/>
      <c r="B46" s="182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P46" s="191"/>
      <c r="Q46" s="229"/>
      <c r="R46" s="229"/>
      <c r="S46" s="97"/>
      <c r="U46" s="229"/>
      <c r="V46" s="229"/>
    </row>
    <row r="47" customHeight="1" spans="1:19">
      <c r="A47" s="27"/>
      <c r="B47" s="183" t="s">
        <v>201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Q47" s="264"/>
      <c r="R47" s="265"/>
      <c r="S47" s="265"/>
    </row>
    <row r="48" ht="16.5" customHeight="1" spans="16:19">
      <c r="P48" s="191"/>
      <c r="Q48" s="229"/>
      <c r="R48" s="229"/>
      <c r="S48" s="229"/>
    </row>
    <row r="49" spans="16:19">
      <c r="P49" s="191"/>
      <c r="Q49" s="97"/>
      <c r="R49" s="97"/>
      <c r="S49" s="97"/>
    </row>
    <row r="50" spans="16:23">
      <c r="P50"/>
      <c r="Q50"/>
      <c r="R50"/>
      <c r="S50"/>
      <c r="T50"/>
      <c r="U50"/>
      <c r="V50"/>
      <c r="W50"/>
    </row>
    <row r="51" spans="16:23">
      <c r="P51"/>
      <c r="Q51"/>
      <c r="R51"/>
      <c r="S51"/>
      <c r="T51"/>
      <c r="U51"/>
      <c r="V51"/>
      <c r="W51"/>
    </row>
    <row r="52" spans="16:24">
      <c r="P52"/>
      <c r="Q52"/>
      <c r="R52"/>
      <c r="S52"/>
      <c r="T52"/>
      <c r="U52"/>
      <c r="V52"/>
      <c r="W52"/>
      <c r="X52" s="191"/>
    </row>
    <row r="53" spans="16:24">
      <c r="P53"/>
      <c r="Q53"/>
      <c r="R53"/>
      <c r="S53"/>
      <c r="T53"/>
      <c r="U53"/>
      <c r="V53"/>
      <c r="W53"/>
      <c r="X53" s="191"/>
    </row>
    <row r="54" spans="16:23">
      <c r="P54"/>
      <c r="Q54"/>
      <c r="R54"/>
      <c r="S54"/>
      <c r="T54"/>
      <c r="U54"/>
      <c r="V54"/>
      <c r="W54"/>
    </row>
    <row r="55" spans="16:23">
      <c r="P55"/>
      <c r="Q55"/>
      <c r="R55"/>
      <c r="S55"/>
      <c r="T55"/>
      <c r="U55"/>
      <c r="V55"/>
      <c r="W55"/>
    </row>
    <row r="56" spans="16:23">
      <c r="P56"/>
      <c r="Q56"/>
      <c r="R56"/>
      <c r="S56"/>
      <c r="T56"/>
      <c r="U56"/>
      <c r="V56"/>
      <c r="W56"/>
    </row>
    <row r="57" spans="16:23">
      <c r="P57"/>
      <c r="Q57"/>
      <c r="R57"/>
      <c r="S57"/>
      <c r="T57"/>
      <c r="U57"/>
      <c r="V57"/>
      <c r="W57"/>
    </row>
    <row r="58" spans="16:23">
      <c r="P58"/>
      <c r="Q58"/>
      <c r="R58"/>
      <c r="S58"/>
      <c r="T58"/>
      <c r="U58"/>
      <c r="V58"/>
      <c r="W58"/>
    </row>
    <row r="59" spans="16:23">
      <c r="P59"/>
      <c r="Q59"/>
      <c r="R59"/>
      <c r="S59"/>
      <c r="T59"/>
      <c r="U59"/>
      <c r="V59"/>
      <c r="W59"/>
    </row>
    <row r="60" spans="16:23">
      <c r="P60"/>
      <c r="Q60"/>
      <c r="R60"/>
      <c r="S60"/>
      <c r="T60"/>
      <c r="U60"/>
      <c r="V60"/>
      <c r="W60"/>
    </row>
    <row r="61" spans="16:23">
      <c r="P61"/>
      <c r="Q61"/>
      <c r="R61"/>
      <c r="S61"/>
      <c r="T61"/>
      <c r="U61"/>
      <c r="V61"/>
      <c r="W61"/>
    </row>
    <row r="62" spans="16:23">
      <c r="P62"/>
      <c r="Q62"/>
      <c r="R62"/>
      <c r="S62"/>
      <c r="T62"/>
      <c r="U62"/>
      <c r="V62"/>
      <c r="W62"/>
    </row>
    <row r="63" spans="16:23">
      <c r="P63"/>
      <c r="Q63"/>
      <c r="R63"/>
      <c r="S63"/>
      <c r="T63"/>
      <c r="U63"/>
      <c r="V63"/>
      <c r="W63"/>
    </row>
    <row r="64" spans="16:16">
      <c r="P64" s="191"/>
    </row>
    <row r="65" spans="16:16">
      <c r="P65" s="191"/>
    </row>
  </sheetData>
  <mergeCells count="48">
    <mergeCell ref="E3:G3"/>
    <mergeCell ref="H3:J3"/>
    <mergeCell ref="K3:M3"/>
    <mergeCell ref="E4:G4"/>
    <mergeCell ref="H4:J4"/>
    <mergeCell ref="K4:M4"/>
    <mergeCell ref="E5:G5"/>
    <mergeCell ref="H5:J5"/>
    <mergeCell ref="K5:M5"/>
    <mergeCell ref="E6:G6"/>
    <mergeCell ref="H6:J6"/>
    <mergeCell ref="K6:M6"/>
    <mergeCell ref="E32:G32"/>
    <mergeCell ref="H32:J32"/>
    <mergeCell ref="E34:G34"/>
    <mergeCell ref="H34:J34"/>
    <mergeCell ref="K34:M34"/>
    <mergeCell ref="E35:G35"/>
    <mergeCell ref="H35:J35"/>
    <mergeCell ref="K35:M35"/>
    <mergeCell ref="E36:G36"/>
    <mergeCell ref="H36:J36"/>
    <mergeCell ref="K36:M36"/>
    <mergeCell ref="E37:G37"/>
    <mergeCell ref="H37:J37"/>
    <mergeCell ref="K37:M37"/>
    <mergeCell ref="E38:G38"/>
    <mergeCell ref="H38:J38"/>
    <mergeCell ref="K38:M38"/>
    <mergeCell ref="E39:G39"/>
    <mergeCell ref="H39:J39"/>
    <mergeCell ref="K39:M39"/>
    <mergeCell ref="E41:G41"/>
    <mergeCell ref="H41:J41"/>
    <mergeCell ref="K41:M41"/>
    <mergeCell ref="E43:G43"/>
    <mergeCell ref="H43:J43"/>
    <mergeCell ref="K43:M43"/>
    <mergeCell ref="E44:G44"/>
    <mergeCell ref="H44:J44"/>
    <mergeCell ref="K44:M44"/>
    <mergeCell ref="E45:G45"/>
    <mergeCell ref="H45:J45"/>
    <mergeCell ref="K45:M45"/>
    <mergeCell ref="B47:K47"/>
    <mergeCell ref="B42:B43"/>
    <mergeCell ref="B44:B45"/>
    <mergeCell ref="C44:C45"/>
  </mergeCells>
  <pageMargins left="0.236111111111111" right="0.196527777777778" top="0.196527777777778" bottom="0.196527777777778" header="0.196527777777778" footer="0.196527777777778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1"/>
  <sheetViews>
    <sheetView tabSelected="1" workbookViewId="0">
      <selection activeCell="G26" sqref="G26"/>
    </sheetView>
  </sheetViews>
  <sheetFormatPr defaultColWidth="9.14444444444444" defaultRowHeight="15"/>
  <cols>
    <col min="1" max="1" width="4" style="1" customWidth="1"/>
    <col min="2" max="2" width="25.7111111111111" style="1" customWidth="1"/>
    <col min="3" max="3" width="10.8555555555556" style="1" customWidth="1"/>
    <col min="4" max="4" width="10.4222222222222" style="1" customWidth="1"/>
    <col min="5" max="5" width="6.42222222222222" style="1" customWidth="1"/>
    <col min="6" max="6" width="2.85555555555556" style="1" customWidth="1"/>
    <col min="7" max="7" width="7.66666666666667" style="1" customWidth="1"/>
    <col min="8" max="8" width="8" style="1" customWidth="1"/>
    <col min="9" max="9" width="2.85555555555556" style="1" customWidth="1"/>
    <col min="10" max="10" width="8" style="1" customWidth="1"/>
    <col min="11" max="11" width="7.56666666666667" style="1" customWidth="1"/>
    <col min="12" max="12" width="2.56666666666667" style="1" customWidth="1"/>
    <col min="13" max="13" width="7.85555555555556" style="1" customWidth="1"/>
    <col min="14" max="14" width="2.42222222222222" style="1" customWidth="1"/>
    <col min="15" max="16" width="13" style="1" customWidth="1"/>
    <col min="17" max="17" width="11.4222222222222" style="1" customWidth="1"/>
    <col min="18" max="18" width="12.7111111111111" style="1" customWidth="1"/>
    <col min="19" max="19" width="11.5666666666667" style="1" customWidth="1"/>
    <col min="20" max="20" width="13.8555555555556" style="1" customWidth="1"/>
    <col min="21" max="21" width="12.4222222222222" style="97" customWidth="1"/>
    <col min="22" max="22" width="11.1444444444444" style="97" customWidth="1"/>
    <col min="23" max="23" width="10.8555555555556" style="97" customWidth="1"/>
    <col min="24" max="24" width="12.2888888888889" style="1" customWidth="1"/>
    <col min="25" max="25" width="9.85555555555556" style="1" customWidth="1"/>
    <col min="26" max="26" width="9.14444444444444" style="1" customWidth="1"/>
    <col min="27" max="16384" width="9.14444444444444" style="1"/>
  </cols>
  <sheetData>
    <row r="1" spans="1:13">
      <c r="A1" s="98" t="s">
        <v>202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2"/>
      <c r="M1" s="2"/>
    </row>
    <row r="2" ht="9.75" customHeight="1" spans="1:1">
      <c r="A2" s="2"/>
    </row>
    <row r="3" s="1" customFormat="1" ht="15.75" customHeight="1" spans="1:23">
      <c r="A3" s="4" t="s">
        <v>1</v>
      </c>
      <c r="B3" s="4" t="s">
        <v>2</v>
      </c>
      <c r="C3" s="4" t="s">
        <v>3</v>
      </c>
      <c r="D3" s="4" t="s">
        <v>4</v>
      </c>
      <c r="E3" s="99" t="s">
        <v>203</v>
      </c>
      <c r="F3" s="99"/>
      <c r="G3" s="99"/>
      <c r="H3" s="99" t="s">
        <v>204</v>
      </c>
      <c r="I3" s="99"/>
      <c r="J3" s="99"/>
      <c r="K3" s="99" t="s">
        <v>205</v>
      </c>
      <c r="L3" s="99"/>
      <c r="M3" s="99"/>
      <c r="Q3" s="4" t="s">
        <v>8</v>
      </c>
      <c r="R3" s="4" t="s">
        <v>8</v>
      </c>
      <c r="S3" s="219" t="s">
        <v>8</v>
      </c>
      <c r="U3" s="97"/>
      <c r="V3" s="97"/>
      <c r="W3" s="97"/>
    </row>
    <row r="4" s="1" customFormat="1" ht="15.75" customHeight="1" spans="1:23">
      <c r="A4" s="18"/>
      <c r="B4" s="8" t="s">
        <v>9</v>
      </c>
      <c r="C4" s="8" t="s">
        <v>10</v>
      </c>
      <c r="D4" s="8" t="s">
        <v>11</v>
      </c>
      <c r="E4" s="100" t="s">
        <v>12</v>
      </c>
      <c r="F4" s="100"/>
      <c r="G4" s="100"/>
      <c r="H4" s="100" t="s">
        <v>12</v>
      </c>
      <c r="I4" s="100"/>
      <c r="J4" s="100"/>
      <c r="K4" s="100" t="s">
        <v>12</v>
      </c>
      <c r="L4" s="100"/>
      <c r="M4" s="100"/>
      <c r="Q4" s="8" t="s">
        <v>13</v>
      </c>
      <c r="R4" s="8" t="s">
        <v>13</v>
      </c>
      <c r="S4" s="220" t="s">
        <v>13</v>
      </c>
      <c r="U4" s="97"/>
      <c r="V4" s="97"/>
      <c r="W4" s="97"/>
    </row>
    <row r="5" s="1" customFormat="1" ht="15.75" customHeight="1" spans="1:23">
      <c r="A5" s="33"/>
      <c r="B5" s="13"/>
      <c r="C5" s="101" t="s">
        <v>14</v>
      </c>
      <c r="D5" s="16" t="s">
        <v>15</v>
      </c>
      <c r="E5" s="102" t="s">
        <v>17</v>
      </c>
      <c r="F5" s="102"/>
      <c r="G5" s="102"/>
      <c r="H5" s="102" t="s">
        <v>16</v>
      </c>
      <c r="I5" s="102"/>
      <c r="J5" s="102"/>
      <c r="K5" s="102" t="s">
        <v>17</v>
      </c>
      <c r="L5" s="102"/>
      <c r="M5" s="102"/>
      <c r="O5" s="184" t="s">
        <v>18</v>
      </c>
      <c r="Q5" s="101" t="s">
        <v>19</v>
      </c>
      <c r="R5" s="101" t="s">
        <v>19</v>
      </c>
      <c r="S5" s="221" t="s">
        <v>19</v>
      </c>
      <c r="U5" s="97"/>
      <c r="V5" s="97"/>
      <c r="W5" s="97"/>
    </row>
    <row r="6" s="1" customFormat="1" ht="15.75" customHeight="1" spans="1:23">
      <c r="A6" s="25" t="s">
        <v>20</v>
      </c>
      <c r="B6" s="23" t="s">
        <v>21</v>
      </c>
      <c r="C6" s="40" t="s">
        <v>22</v>
      </c>
      <c r="D6" s="25"/>
      <c r="E6" s="45">
        <v>2</v>
      </c>
      <c r="F6" s="103"/>
      <c r="G6" s="104"/>
      <c r="H6" s="270">
        <v>10</v>
      </c>
      <c r="I6" s="270"/>
      <c r="J6" s="270"/>
      <c r="K6" s="270">
        <v>15</v>
      </c>
      <c r="L6" s="270"/>
      <c r="M6" s="270"/>
      <c r="O6" s="185">
        <f>(E6+H6+K6)/3</f>
        <v>9</v>
      </c>
      <c r="P6" s="1" t="s">
        <v>23</v>
      </c>
      <c r="Q6" s="222" t="s">
        <v>24</v>
      </c>
      <c r="R6" s="222" t="s">
        <v>25</v>
      </c>
      <c r="S6" s="223" t="s">
        <v>26</v>
      </c>
      <c r="U6" s="97"/>
      <c r="V6" s="97"/>
      <c r="W6" s="97"/>
    </row>
    <row r="7" s="1" customFormat="1" ht="15.75" customHeight="1" spans="1:23">
      <c r="A7" s="25" t="s">
        <v>27</v>
      </c>
      <c r="B7" s="23" t="s">
        <v>23</v>
      </c>
      <c r="C7" s="25" t="s">
        <v>28</v>
      </c>
      <c r="D7" s="25">
        <v>20</v>
      </c>
      <c r="E7" s="109">
        <v>1.18</v>
      </c>
      <c r="F7" s="117" t="s">
        <v>29</v>
      </c>
      <c r="G7" s="110">
        <f>IF(AND(E7&gt;0,E7&lt;9.99),E7*0.3,IF(AND(E7&gt;=10,E7&lt;49.99),E7*0.2,IF(E7&gt;=50,E7*0.1)))</f>
        <v>0.354</v>
      </c>
      <c r="H7" s="106">
        <v>2.4</v>
      </c>
      <c r="I7" s="107" t="s">
        <v>29</v>
      </c>
      <c r="J7" s="108">
        <f>IF(AND(H7&gt;0,H7&lt;9.99),H7*0.3,IF(AND(H7&gt;=10,H7&lt;49.99),H7*0.2,IF(H7&gt;=50,H7*0.1)))</f>
        <v>0.72</v>
      </c>
      <c r="K7" s="106"/>
      <c r="L7" s="107" t="s">
        <v>34</v>
      </c>
      <c r="M7" s="110">
        <v>1</v>
      </c>
      <c r="O7" s="186">
        <f>(E7+H7+K7)/3</f>
        <v>1.19333333333333</v>
      </c>
      <c r="P7" s="1" t="s">
        <v>30</v>
      </c>
      <c r="Q7" s="224">
        <v>0.3</v>
      </c>
      <c r="R7" s="224">
        <v>0.2</v>
      </c>
      <c r="S7" s="225">
        <v>0.1</v>
      </c>
      <c r="U7" s="97"/>
      <c r="V7" s="97"/>
      <c r="W7" s="97"/>
    </row>
    <row r="8" s="1" customFormat="1" ht="18" customHeight="1" spans="1:23">
      <c r="A8" s="41" t="s">
        <v>31</v>
      </c>
      <c r="B8" s="23" t="s">
        <v>32</v>
      </c>
      <c r="C8" s="25" t="s">
        <v>33</v>
      </c>
      <c r="D8" s="25">
        <v>1.5</v>
      </c>
      <c r="E8" s="109"/>
      <c r="F8" s="107" t="s">
        <v>34</v>
      </c>
      <c r="G8" s="110">
        <v>0.58</v>
      </c>
      <c r="H8" s="109"/>
      <c r="I8" s="107" t="s">
        <v>34</v>
      </c>
      <c r="J8" s="110">
        <v>0.58</v>
      </c>
      <c r="K8" s="109"/>
      <c r="L8" s="107" t="s">
        <v>34</v>
      </c>
      <c r="M8" s="110">
        <v>0.58</v>
      </c>
      <c r="O8" s="184" t="s">
        <v>35</v>
      </c>
      <c r="P8" s="1" t="s">
        <v>32</v>
      </c>
      <c r="Q8" s="226" t="s">
        <v>36</v>
      </c>
      <c r="R8" s="227" t="s">
        <v>37</v>
      </c>
      <c r="S8" s="228"/>
      <c r="T8" s="229"/>
      <c r="U8" s="97"/>
      <c r="V8" s="97"/>
      <c r="W8" s="97"/>
    </row>
    <row r="9" s="1" customFormat="1" ht="12.4" customHeight="1" spans="1:23">
      <c r="A9" s="41" t="s">
        <v>38</v>
      </c>
      <c r="B9" s="29" t="s">
        <v>39</v>
      </c>
      <c r="C9" s="31"/>
      <c r="D9" s="31"/>
      <c r="E9" s="111"/>
      <c r="F9" s="30"/>
      <c r="G9" s="112"/>
      <c r="H9" s="111"/>
      <c r="I9" s="30"/>
      <c r="J9" s="112"/>
      <c r="K9" s="111"/>
      <c r="L9" s="30"/>
      <c r="M9" s="112"/>
      <c r="O9" s="184"/>
      <c r="P9" s="1" t="s">
        <v>40</v>
      </c>
      <c r="Q9" s="230">
        <v>0.2</v>
      </c>
      <c r="R9" s="231">
        <v>0.14</v>
      </c>
      <c r="S9" s="232"/>
      <c r="T9" s="229"/>
      <c r="U9" s="97"/>
      <c r="V9" s="97"/>
      <c r="W9" s="97"/>
    </row>
    <row r="10" s="1" customFormat="1" ht="13.15" customHeight="1" spans="1:23">
      <c r="A10" s="76"/>
      <c r="B10" s="33" t="s">
        <v>41</v>
      </c>
      <c r="C10" s="76" t="s">
        <v>42</v>
      </c>
      <c r="D10" s="76" t="s">
        <v>43</v>
      </c>
      <c r="E10" s="32">
        <v>6.91</v>
      </c>
      <c r="F10" s="114" t="s">
        <v>29</v>
      </c>
      <c r="G10" s="115">
        <v>0.2</v>
      </c>
      <c r="H10" s="113">
        <v>6.79</v>
      </c>
      <c r="I10" s="114" t="s">
        <v>29</v>
      </c>
      <c r="J10" s="115">
        <v>0.2</v>
      </c>
      <c r="K10" s="113">
        <v>6.21</v>
      </c>
      <c r="L10" s="114" t="s">
        <v>29</v>
      </c>
      <c r="M10" s="115">
        <v>0.2</v>
      </c>
      <c r="O10" s="186">
        <f>(E10+H10+K10)/3</f>
        <v>6.63666666666667</v>
      </c>
      <c r="P10" s="1" t="s">
        <v>44</v>
      </c>
      <c r="Q10" s="233" t="s">
        <v>45</v>
      </c>
      <c r="R10" s="234" t="s">
        <v>46</v>
      </c>
      <c r="S10" s="235"/>
      <c r="T10" s="97"/>
      <c r="U10" s="97"/>
      <c r="V10" s="97"/>
      <c r="W10" s="97"/>
    </row>
    <row r="11" s="1" customFormat="1" ht="18" customHeight="1" spans="1:23">
      <c r="A11" s="76" t="s">
        <v>47</v>
      </c>
      <c r="B11" s="23" t="s">
        <v>48</v>
      </c>
      <c r="C11" s="116" t="s">
        <v>49</v>
      </c>
      <c r="D11" s="40">
        <v>7</v>
      </c>
      <c r="E11" s="109">
        <v>0.38</v>
      </c>
      <c r="F11" s="117" t="s">
        <v>29</v>
      </c>
      <c r="G11" s="110">
        <f>IF(E11&gt;=0.4,E11*0.15,0.05)</f>
        <v>0.05</v>
      </c>
      <c r="H11" s="118">
        <v>0.32</v>
      </c>
      <c r="I11" s="117" t="s">
        <v>29</v>
      </c>
      <c r="J11" s="110">
        <f>IF(H11&gt;=0.4,H11*0.15,0.05)</f>
        <v>0.05</v>
      </c>
      <c r="K11" s="118">
        <v>0.42</v>
      </c>
      <c r="L11" s="117" t="s">
        <v>29</v>
      </c>
      <c r="M11" s="110">
        <f>IF(K11&gt;=0.4,K11*0.15,0.05)</f>
        <v>0.063</v>
      </c>
      <c r="O11" s="186">
        <f>(E11+H11+K11)/3</f>
        <v>0.373333333333333</v>
      </c>
      <c r="P11" s="1" t="s">
        <v>50</v>
      </c>
      <c r="Q11" s="236" t="s">
        <v>51</v>
      </c>
      <c r="R11" s="237">
        <v>0.15</v>
      </c>
      <c r="S11" s="235"/>
      <c r="T11" s="191"/>
      <c r="U11" s="97"/>
      <c r="V11" s="97"/>
      <c r="W11" s="97"/>
    </row>
    <row r="12" s="1" customFormat="1" ht="18" customHeight="1" spans="1:23">
      <c r="A12" s="41" t="s">
        <v>52</v>
      </c>
      <c r="B12" s="23" t="s">
        <v>53</v>
      </c>
      <c r="C12" s="116" t="s">
        <v>49</v>
      </c>
      <c r="D12" s="40" t="s">
        <v>54</v>
      </c>
      <c r="E12" s="75">
        <v>0.3</v>
      </c>
      <c r="F12" s="187" t="s">
        <v>29</v>
      </c>
      <c r="G12" s="119">
        <f>IF(E12&gt;=0.2,E12*0.15,0.05)</f>
        <v>0.045</v>
      </c>
      <c r="H12" s="276">
        <v>0.44</v>
      </c>
      <c r="I12" s="117" t="s">
        <v>29</v>
      </c>
      <c r="J12" s="110">
        <f>IF(H12&gt;=0.2,H12*0.15,0.05)</f>
        <v>0.066</v>
      </c>
      <c r="K12" s="276">
        <v>0.43</v>
      </c>
      <c r="L12" s="117" t="s">
        <v>29</v>
      </c>
      <c r="M12" s="110">
        <f>IF(K12&gt;=0.2,K12*0.15,0.05)</f>
        <v>0.0645</v>
      </c>
      <c r="O12" s="186">
        <f>(E12+H12+K12)/3</f>
        <v>0.39</v>
      </c>
      <c r="P12" s="1" t="s">
        <v>53</v>
      </c>
      <c r="Q12" s="238" t="s">
        <v>55</v>
      </c>
      <c r="R12" s="239"/>
      <c r="S12" s="240"/>
      <c r="T12" s="191"/>
      <c r="U12" s="97"/>
      <c r="V12" s="97"/>
      <c r="W12" s="97"/>
    </row>
    <row r="13" s="1" customFormat="1" ht="15.6" customHeight="1" spans="1:23">
      <c r="A13" s="41" t="s">
        <v>56</v>
      </c>
      <c r="B13" s="29" t="s">
        <v>57</v>
      </c>
      <c r="C13" s="41"/>
      <c r="D13" s="28"/>
      <c r="E13" s="120"/>
      <c r="F13" s="121"/>
      <c r="G13" s="131"/>
      <c r="H13" s="56"/>
      <c r="I13" s="56"/>
      <c r="J13" s="149"/>
      <c r="K13" s="28"/>
      <c r="L13" s="56"/>
      <c r="M13" s="149"/>
      <c r="O13" s="184"/>
      <c r="P13" s="1" t="s">
        <v>55</v>
      </c>
      <c r="Q13" s="241">
        <v>0.15</v>
      </c>
      <c r="R13" s="242"/>
      <c r="S13" s="243"/>
      <c r="T13" s="191"/>
      <c r="U13" s="97"/>
      <c r="V13" s="97"/>
      <c r="W13" s="97"/>
    </row>
    <row r="14" s="1" customFormat="1" ht="15.6" customHeight="1" spans="1:23">
      <c r="A14" s="76"/>
      <c r="B14" s="33" t="s">
        <v>58</v>
      </c>
      <c r="C14" s="76" t="s">
        <v>33</v>
      </c>
      <c r="D14" s="32">
        <v>1000</v>
      </c>
      <c r="E14" s="124"/>
      <c r="F14" s="125" t="s">
        <v>34</v>
      </c>
      <c r="G14" s="188">
        <v>20</v>
      </c>
      <c r="H14" s="189">
        <v>40</v>
      </c>
      <c r="I14" s="189" t="s">
        <v>29</v>
      </c>
      <c r="J14" s="190">
        <f>IF(AND(H14&gt;0,H14&lt;49.99),H14*Q15,IF(AND(H14&gt;=50,H14&lt;99.99),H14*R15,IF(H14&gt;=100,H14*S15)))</f>
        <v>8</v>
      </c>
      <c r="K14" s="267">
        <v>42</v>
      </c>
      <c r="L14" s="189" t="s">
        <v>29</v>
      </c>
      <c r="M14" s="190">
        <f>IF(AND(K14&gt;0,K14&lt;49.99),K14*Q15,IF(AND(K14&gt;=50,K14&lt;99.99),K14*R15,IF(K14&gt;=100,K14*S15)))</f>
        <v>8.4</v>
      </c>
      <c r="O14" s="186">
        <f>(E14+H14+K14)/3</f>
        <v>27.3333333333333</v>
      </c>
      <c r="P14" s="191" t="s">
        <v>59</v>
      </c>
      <c r="Q14" s="244" t="s">
        <v>60</v>
      </c>
      <c r="R14" s="222" t="s">
        <v>61</v>
      </c>
      <c r="S14" s="245" t="s">
        <v>62</v>
      </c>
      <c r="T14" s="191"/>
      <c r="U14" s="97"/>
      <c r="V14" s="97"/>
      <c r="W14" s="97"/>
    </row>
    <row r="15" s="1" customFormat="1" ht="18" customHeight="1" spans="1:23">
      <c r="A15" s="20" t="s">
        <v>63</v>
      </c>
      <c r="B15" s="23" t="s">
        <v>64</v>
      </c>
      <c r="C15" s="25" t="s">
        <v>33</v>
      </c>
      <c r="D15" s="25" t="s">
        <v>54</v>
      </c>
      <c r="E15" s="17"/>
      <c r="F15" s="128" t="s">
        <v>34</v>
      </c>
      <c r="G15" s="129">
        <v>3</v>
      </c>
      <c r="H15" s="277"/>
      <c r="I15" s="192" t="s">
        <v>34</v>
      </c>
      <c r="J15" s="119">
        <v>3</v>
      </c>
      <c r="K15" s="28"/>
      <c r="L15" s="192" t="s">
        <v>34</v>
      </c>
      <c r="M15" s="119">
        <v>3</v>
      </c>
      <c r="O15" s="186" t="s">
        <v>65</v>
      </c>
      <c r="P15" s="191" t="s">
        <v>66</v>
      </c>
      <c r="Q15" s="241">
        <v>0.2</v>
      </c>
      <c r="R15" s="224">
        <v>0.15</v>
      </c>
      <c r="S15" s="246">
        <v>0.12</v>
      </c>
      <c r="T15" s="191"/>
      <c r="U15" s="97"/>
      <c r="V15" s="97"/>
      <c r="W15" s="97"/>
    </row>
    <row r="16" s="1" customFormat="1" ht="18" customHeight="1" spans="1:27">
      <c r="A16" s="41" t="s">
        <v>67</v>
      </c>
      <c r="B16" s="130" t="s">
        <v>68</v>
      </c>
      <c r="C16" s="41"/>
      <c r="D16" s="41"/>
      <c r="E16" s="120"/>
      <c r="F16" s="56"/>
      <c r="G16" s="149"/>
      <c r="H16" s="28"/>
      <c r="I16" s="56"/>
      <c r="J16" s="149"/>
      <c r="K16" s="28"/>
      <c r="L16" s="56"/>
      <c r="M16" s="149"/>
      <c r="O16" s="184"/>
      <c r="P16" s="1" t="s">
        <v>69</v>
      </c>
      <c r="Q16" s="238" t="s">
        <v>70</v>
      </c>
      <c r="R16" s="233" t="s">
        <v>24</v>
      </c>
      <c r="S16" s="247" t="s">
        <v>71</v>
      </c>
      <c r="T16" s="248" t="s">
        <v>72</v>
      </c>
      <c r="U16" s="226" t="s">
        <v>73</v>
      </c>
      <c r="V16" s="249" t="s">
        <v>74</v>
      </c>
      <c r="W16" s="250" t="s">
        <v>75</v>
      </c>
      <c r="X16" s="248" t="s">
        <v>76</v>
      </c>
      <c r="Y16" s="226" t="s">
        <v>77</v>
      </c>
      <c r="Z16" s="249" t="s">
        <v>78</v>
      </c>
      <c r="AA16" s="250" t="s">
        <v>79</v>
      </c>
    </row>
    <row r="17" s="1" customFormat="1" ht="14.25" customHeight="1" spans="1:27">
      <c r="A17" s="76"/>
      <c r="B17" s="77" t="s">
        <v>80</v>
      </c>
      <c r="C17" s="76" t="s">
        <v>33</v>
      </c>
      <c r="D17" s="76">
        <v>0.5</v>
      </c>
      <c r="E17" s="132"/>
      <c r="F17" s="125" t="s">
        <v>34</v>
      </c>
      <c r="G17" s="133">
        <v>0.025</v>
      </c>
      <c r="H17" s="278"/>
      <c r="I17" s="125" t="s">
        <v>34</v>
      </c>
      <c r="J17" s="133">
        <v>0.025</v>
      </c>
      <c r="K17" s="132"/>
      <c r="L17" s="125" t="s">
        <v>34</v>
      </c>
      <c r="M17" s="133">
        <v>0.025</v>
      </c>
      <c r="O17" s="193" t="s">
        <v>81</v>
      </c>
      <c r="P17" s="27" t="s">
        <v>82</v>
      </c>
      <c r="Q17" s="251">
        <v>0.22</v>
      </c>
      <c r="R17" s="243">
        <v>0.18</v>
      </c>
      <c r="S17" s="252">
        <v>0.1</v>
      </c>
      <c r="T17" s="248" t="s">
        <v>83</v>
      </c>
      <c r="U17" s="253">
        <v>0.35</v>
      </c>
      <c r="V17" s="254">
        <v>0.28</v>
      </c>
      <c r="W17" s="252">
        <v>0.21</v>
      </c>
      <c r="X17" s="191"/>
      <c r="Y17" s="253">
        <v>0.5</v>
      </c>
      <c r="Z17" s="254">
        <v>0.35</v>
      </c>
      <c r="AA17" s="262">
        <v>0.25</v>
      </c>
    </row>
    <row r="18" s="1" customFormat="1" ht="18" customHeight="1" spans="1:23">
      <c r="A18" s="76" t="s">
        <v>84</v>
      </c>
      <c r="B18" s="23" t="s">
        <v>85</v>
      </c>
      <c r="C18" s="25" t="s">
        <v>33</v>
      </c>
      <c r="D18" s="279">
        <v>0.1</v>
      </c>
      <c r="E18" s="280">
        <v>0.0052</v>
      </c>
      <c r="F18" s="281" t="s">
        <v>29</v>
      </c>
      <c r="G18" s="282">
        <v>0.0026</v>
      </c>
      <c r="H18" s="280">
        <v>0.0051</v>
      </c>
      <c r="I18" s="281" t="s">
        <v>29</v>
      </c>
      <c r="J18" s="282">
        <v>0.0026</v>
      </c>
      <c r="K18" s="285">
        <v>0.009</v>
      </c>
      <c r="L18" s="286" t="s">
        <v>29</v>
      </c>
      <c r="M18" s="287">
        <v>0.004</v>
      </c>
      <c r="O18" s="193" t="s">
        <v>86</v>
      </c>
      <c r="P18" s="193" t="s">
        <v>87</v>
      </c>
      <c r="Q18" s="255" t="s">
        <v>88</v>
      </c>
      <c r="R18" s="255" t="s">
        <v>89</v>
      </c>
      <c r="S18" s="233" t="s">
        <v>90</v>
      </c>
      <c r="T18" s="256" t="s">
        <v>91</v>
      </c>
      <c r="U18" s="231">
        <v>0.2</v>
      </c>
      <c r="V18" s="97"/>
      <c r="W18" s="97"/>
    </row>
    <row r="19" s="1" customFormat="1" ht="18" customHeight="1" spans="1:23">
      <c r="A19" s="25" t="s">
        <v>92</v>
      </c>
      <c r="B19" s="23" t="s">
        <v>87</v>
      </c>
      <c r="C19" s="25" t="s">
        <v>33</v>
      </c>
      <c r="D19" s="138">
        <v>0.001</v>
      </c>
      <c r="E19" s="283"/>
      <c r="F19" s="125" t="s">
        <v>34</v>
      </c>
      <c r="G19" s="284">
        <v>0.0005</v>
      </c>
      <c r="H19" s="268"/>
      <c r="I19" s="125" t="s">
        <v>34</v>
      </c>
      <c r="J19" s="140">
        <v>0.0005</v>
      </c>
      <c r="K19" s="268">
        <v>0.00064</v>
      </c>
      <c r="L19" s="24" t="s">
        <v>29</v>
      </c>
      <c r="M19" s="272">
        <f>IF(AND(K19&gt;0,K19&lt;0.00499),K19*0.4,IF(AND(K19&gt;=0.005,K19&lt;0.0499),K19*0.24,IF(K19&gt;=0.05,K19*0.16)))</f>
        <v>0.000256</v>
      </c>
      <c r="O19" s="193" t="s">
        <v>93</v>
      </c>
      <c r="P19" s="1" t="s">
        <v>94</v>
      </c>
      <c r="Q19" s="231">
        <v>0.4</v>
      </c>
      <c r="R19" s="257">
        <v>0.24</v>
      </c>
      <c r="S19" s="243">
        <v>0.16</v>
      </c>
      <c r="U19" s="97"/>
      <c r="V19" s="97"/>
      <c r="W19" s="97"/>
    </row>
    <row r="20" s="1" customFormat="1" ht="18" customHeight="1" spans="1:23">
      <c r="A20" s="25" t="s">
        <v>95</v>
      </c>
      <c r="B20" s="23" t="s">
        <v>96</v>
      </c>
      <c r="C20" s="25" t="s">
        <v>97</v>
      </c>
      <c r="D20" s="51">
        <v>5</v>
      </c>
      <c r="E20" s="109">
        <v>1.34</v>
      </c>
      <c r="F20" s="117" t="s">
        <v>29</v>
      </c>
      <c r="G20" s="110">
        <f>IF(AND(E20&gt;0,E20&lt;1.99),E20*0.2,IF(E20&gt;=2,E20*0.1))</f>
        <v>0.268</v>
      </c>
      <c r="H20" s="109">
        <v>1.36</v>
      </c>
      <c r="I20" s="117" t="s">
        <v>29</v>
      </c>
      <c r="J20" s="288">
        <f>IF(AND(H20&gt;0,H20&lt;1.99),H20*0.2,IF(H20&gt;=2,H20*0.1))</f>
        <v>0.272</v>
      </c>
      <c r="K20" s="109">
        <v>1.26</v>
      </c>
      <c r="L20" s="117" t="s">
        <v>29</v>
      </c>
      <c r="M20" s="288">
        <f>IF(AND(K20&gt;0,K20&lt;1.99),K20*0.2,IF(K20&gt;=2,K20*0.1))</f>
        <v>0.252</v>
      </c>
      <c r="O20" s="186">
        <f t="shared" ref="O20:O21" si="0">(E20+H20+K20)/3</f>
        <v>1.32</v>
      </c>
      <c r="P20" s="191" t="s">
        <v>98</v>
      </c>
      <c r="Q20" s="222" t="s">
        <v>99</v>
      </c>
      <c r="R20" s="222" t="s">
        <v>100</v>
      </c>
      <c r="U20" s="97"/>
      <c r="V20" s="97"/>
      <c r="W20" s="97"/>
    </row>
    <row r="21" s="1" customFormat="1" ht="18" customHeight="1" spans="1:23">
      <c r="A21" s="25" t="s">
        <v>101</v>
      </c>
      <c r="B21" s="23" t="s">
        <v>102</v>
      </c>
      <c r="C21" s="25" t="s">
        <v>33</v>
      </c>
      <c r="D21" s="25">
        <v>350</v>
      </c>
      <c r="E21" s="106">
        <v>7.6</v>
      </c>
      <c r="F21" s="117" t="s">
        <v>29</v>
      </c>
      <c r="G21" s="108">
        <f>IF(AND(E21&gt;0,E21&lt;17.499),E21*0.3,IF(AND(E21&gt;=17.5,E21&lt;34.99),E21*0.23,IF(E21&gt;=35,E21*0.18)))</f>
        <v>2.28</v>
      </c>
      <c r="H21" s="106">
        <v>8</v>
      </c>
      <c r="I21" s="117" t="s">
        <v>29</v>
      </c>
      <c r="J21" s="108">
        <f>IF(AND(H21&gt;0,H21&lt;17.499),H21*0.3,IF(AND(H21&gt;=17.5,H21&lt;34.99),H21*0.23,IF(H21&gt;=35,H21*0.18)))</f>
        <v>2.4</v>
      </c>
      <c r="K21" s="269">
        <v>13</v>
      </c>
      <c r="L21" s="117" t="s">
        <v>29</v>
      </c>
      <c r="M21" s="108">
        <f>IF(AND(K21&gt;0,K21&lt;17.499),K21*0.3,IF(AND(K21&gt;=17.5,K21&lt;34.99),K21*0.23,IF(K21&gt;=35,K21*0.18)))</f>
        <v>3.9</v>
      </c>
      <c r="O21" s="186">
        <f t="shared" si="0"/>
        <v>9.53333333333333</v>
      </c>
      <c r="P21" s="191" t="s">
        <v>103</v>
      </c>
      <c r="Q21" s="231">
        <v>0.2</v>
      </c>
      <c r="R21" s="237">
        <v>0.1</v>
      </c>
      <c r="U21" s="97"/>
      <c r="V21" s="97"/>
      <c r="W21" s="97"/>
    </row>
    <row r="22" s="1" customFormat="1" ht="18" customHeight="1" spans="1:23">
      <c r="A22" s="25" t="s">
        <v>104</v>
      </c>
      <c r="B22" s="23" t="s">
        <v>105</v>
      </c>
      <c r="C22" s="25" t="s">
        <v>33</v>
      </c>
      <c r="D22" s="25">
        <v>500</v>
      </c>
      <c r="E22" s="106">
        <v>5.9</v>
      </c>
      <c r="F22" s="117" t="s">
        <v>29</v>
      </c>
      <c r="G22" s="108">
        <v>1.2</v>
      </c>
      <c r="H22" s="106">
        <v>10.7</v>
      </c>
      <c r="I22" s="117" t="s">
        <v>29</v>
      </c>
      <c r="J22" s="108">
        <v>2.1</v>
      </c>
      <c r="K22" s="106">
        <v>5.9</v>
      </c>
      <c r="L22" s="117" t="s">
        <v>29</v>
      </c>
      <c r="M22" s="108">
        <v>1</v>
      </c>
      <c r="O22" s="193" t="s">
        <v>106</v>
      </c>
      <c r="P22" s="195" t="s">
        <v>107</v>
      </c>
      <c r="Q22" s="255" t="s">
        <v>108</v>
      </c>
      <c r="R22" s="255" t="s">
        <v>109</v>
      </c>
      <c r="S22" s="233" t="s">
        <v>110</v>
      </c>
      <c r="T22" s="233" t="s">
        <v>111</v>
      </c>
      <c r="U22" s="97"/>
      <c r="V22" s="97"/>
      <c r="W22" s="97"/>
    </row>
    <row r="23" s="1" customFormat="1" ht="24" customHeight="1" spans="1:23">
      <c r="A23" s="25" t="s">
        <v>112</v>
      </c>
      <c r="B23" s="50" t="s">
        <v>113</v>
      </c>
      <c r="C23" s="25" t="s">
        <v>33</v>
      </c>
      <c r="D23" s="25">
        <v>1.93</v>
      </c>
      <c r="E23" s="109"/>
      <c r="F23" s="125" t="s">
        <v>34</v>
      </c>
      <c r="G23" s="108">
        <v>0.1</v>
      </c>
      <c r="H23" s="275">
        <v>0.191</v>
      </c>
      <c r="I23" s="117" t="s">
        <v>29</v>
      </c>
      <c r="J23" s="145">
        <v>0.038</v>
      </c>
      <c r="K23" s="106"/>
      <c r="L23" s="125" t="s">
        <v>34</v>
      </c>
      <c r="M23" s="108">
        <v>0.1</v>
      </c>
      <c r="O23" s="186">
        <f>(E23+H23+K23)/3</f>
        <v>0.0636666666666667</v>
      </c>
      <c r="P23" t="s">
        <v>114</v>
      </c>
      <c r="Q23" s="231">
        <v>0.3</v>
      </c>
      <c r="R23" s="257">
        <v>0.23</v>
      </c>
      <c r="S23" s="243">
        <v>0.18</v>
      </c>
      <c r="T23" s="243">
        <v>0.15</v>
      </c>
      <c r="U23" s="97"/>
      <c r="V23" s="97"/>
      <c r="W23" s="97"/>
    </row>
    <row r="24" s="1" customFormat="1" ht="25.5" customHeight="1" spans="1:27">
      <c r="A24" s="25" t="s">
        <v>115</v>
      </c>
      <c r="B24" s="23" t="s">
        <v>116</v>
      </c>
      <c r="C24" s="25" t="s">
        <v>33</v>
      </c>
      <c r="D24" s="25">
        <v>3.3</v>
      </c>
      <c r="E24" s="22"/>
      <c r="F24" s="107" t="s">
        <v>34</v>
      </c>
      <c r="G24" s="110">
        <v>0.02</v>
      </c>
      <c r="H24" s="22"/>
      <c r="I24" s="107" t="s">
        <v>34</v>
      </c>
      <c r="J24" s="110">
        <v>0.02</v>
      </c>
      <c r="K24" s="22"/>
      <c r="L24" s="107" t="s">
        <v>34</v>
      </c>
      <c r="M24" s="110">
        <v>0.02</v>
      </c>
      <c r="O24" s="193" t="s">
        <v>117</v>
      </c>
      <c r="P24" s="195" t="s">
        <v>118</v>
      </c>
      <c r="Q24" s="222" t="s">
        <v>119</v>
      </c>
      <c r="R24" s="222" t="s">
        <v>120</v>
      </c>
      <c r="S24" s="222" t="s">
        <v>121</v>
      </c>
      <c r="T24" s="258" t="s">
        <v>122</v>
      </c>
      <c r="U24" s="226" t="s">
        <v>123</v>
      </c>
      <c r="V24" s="249" t="s">
        <v>124</v>
      </c>
      <c r="W24" s="259" t="s">
        <v>125</v>
      </c>
      <c r="X24" s="260" t="s">
        <v>126</v>
      </c>
      <c r="Y24" s="226" t="s">
        <v>127</v>
      </c>
      <c r="Z24" s="249" t="s">
        <v>128</v>
      </c>
      <c r="AA24" s="259" t="s">
        <v>129</v>
      </c>
    </row>
    <row r="25" s="1" customFormat="1" ht="18" customHeight="1" spans="1:27">
      <c r="A25" s="25" t="s">
        <v>130</v>
      </c>
      <c r="B25" s="23" t="s">
        <v>131</v>
      </c>
      <c r="C25" s="25" t="s">
        <v>33</v>
      </c>
      <c r="D25" s="51">
        <v>45</v>
      </c>
      <c r="E25" s="109">
        <v>1.46</v>
      </c>
      <c r="F25" s="107" t="s">
        <v>29</v>
      </c>
      <c r="G25" s="110">
        <f>IF(AND(E25&gt;0,E25&lt;1.99),E25*Q27,IF(E25&gt;=2,E25*R27))</f>
        <v>0.292</v>
      </c>
      <c r="H25" s="118">
        <v>1.26</v>
      </c>
      <c r="I25" s="107" t="s">
        <v>29</v>
      </c>
      <c r="J25" s="110">
        <f>IF(AND(H25&gt;0,H25&lt;1.99),H25*Q27,IF(H25&gt;=2,H25*R27))</f>
        <v>0.252</v>
      </c>
      <c r="K25" s="109"/>
      <c r="L25" s="107" t="s">
        <v>34</v>
      </c>
      <c r="M25" s="110">
        <v>0.4</v>
      </c>
      <c r="O25" s="186">
        <f>(E25+H25+K25)/3</f>
        <v>0.906666666666667</v>
      </c>
      <c r="P25" s="1" t="s">
        <v>132</v>
      </c>
      <c r="Q25" s="231">
        <v>0.2</v>
      </c>
      <c r="R25" s="225">
        <v>0.15</v>
      </c>
      <c r="S25" s="237">
        <v>0.12</v>
      </c>
      <c r="T25" s="248" t="s">
        <v>133</v>
      </c>
      <c r="U25" s="253">
        <v>0.3</v>
      </c>
      <c r="V25" s="254">
        <v>0.2</v>
      </c>
      <c r="W25" s="252">
        <v>0.14</v>
      </c>
      <c r="X25" s="261" t="s">
        <v>134</v>
      </c>
      <c r="Y25" s="253">
        <v>0.5</v>
      </c>
      <c r="Z25" s="254">
        <v>0.38</v>
      </c>
      <c r="AA25" s="262">
        <v>0.25</v>
      </c>
    </row>
    <row r="26" s="1" customFormat="1" ht="18" customHeight="1" spans="1:22">
      <c r="A26" s="25" t="s">
        <v>135</v>
      </c>
      <c r="B26" s="23" t="s">
        <v>136</v>
      </c>
      <c r="C26" s="25" t="s">
        <v>33</v>
      </c>
      <c r="D26" s="51">
        <v>1.5</v>
      </c>
      <c r="E26" s="143">
        <v>0.219</v>
      </c>
      <c r="F26" s="144" t="s">
        <v>29</v>
      </c>
      <c r="G26" s="145">
        <f>IF(AND(E26&gt;0,E26&lt;0.149),E26*0.25,IF(AND(E26&gt;=0.15,E26&lt;0.999),E26*0.07,IF(E26&gt;=0.15,E26*0.07)))</f>
        <v>0.01533</v>
      </c>
      <c r="H26" s="143">
        <v>0.149</v>
      </c>
      <c r="I26" s="144" t="s">
        <v>29</v>
      </c>
      <c r="J26" s="145">
        <f>IF(AND(H26&gt;0,H26&lt;0.14999),H26*0.25,IF(AND(H26&gt;=0.15,H26&lt;0.999),H26*0.07,IF(H26&gt;=0.15,H26*0.07)))</f>
        <v>0.03725</v>
      </c>
      <c r="K26" s="143"/>
      <c r="L26" s="107" t="s">
        <v>34</v>
      </c>
      <c r="M26" s="110">
        <v>0.05</v>
      </c>
      <c r="O26" s="196">
        <f>(E26+H26+K26)/3</f>
        <v>0.122666666666667</v>
      </c>
      <c r="P26" s="1" t="s">
        <v>137</v>
      </c>
      <c r="Q26" s="255" t="s">
        <v>138</v>
      </c>
      <c r="R26" s="233" t="s">
        <v>139</v>
      </c>
      <c r="T26" s="260" t="s">
        <v>140</v>
      </c>
      <c r="U26" s="255" t="s">
        <v>141</v>
      </c>
      <c r="V26" s="233" t="s">
        <v>142</v>
      </c>
    </row>
    <row r="27" s="1" customFormat="1" ht="18" customHeight="1" spans="1:22">
      <c r="A27" s="25" t="s">
        <v>143</v>
      </c>
      <c r="B27" s="23" t="s">
        <v>144</v>
      </c>
      <c r="C27" s="25" t="s">
        <v>33</v>
      </c>
      <c r="D27" s="51">
        <v>0.3</v>
      </c>
      <c r="E27" s="109"/>
      <c r="F27" s="107" t="s">
        <v>34</v>
      </c>
      <c r="G27" s="108">
        <v>0.1</v>
      </c>
      <c r="H27" s="109">
        <v>0.15</v>
      </c>
      <c r="I27" s="117" t="s">
        <v>29</v>
      </c>
      <c r="J27" s="110">
        <f>IF(AND(H27&gt;0,H27&lt;0.1499),H27*0.3,IF(AND(H27&gt;=0.15,H27&lt;1.499),H27*0.25,IF(H27&gt;=1.5,H27*0.18)))</f>
        <v>0.0375</v>
      </c>
      <c r="K27" s="143"/>
      <c r="L27" s="107" t="s">
        <v>34</v>
      </c>
      <c r="M27" s="108">
        <v>0.1</v>
      </c>
      <c r="O27" s="186">
        <f>(E27+H27+K27)/3</f>
        <v>0.05</v>
      </c>
      <c r="P27" s="197" t="s">
        <v>145</v>
      </c>
      <c r="Q27" s="257">
        <v>0.2</v>
      </c>
      <c r="R27" s="243">
        <v>0.15</v>
      </c>
      <c r="T27" s="256" t="s">
        <v>146</v>
      </c>
      <c r="U27" s="290">
        <v>0.25</v>
      </c>
      <c r="V27" s="243">
        <v>0.07</v>
      </c>
    </row>
    <row r="28" s="1" customFormat="1" ht="18" customHeight="1" spans="1:23">
      <c r="A28" s="25" t="s">
        <v>147</v>
      </c>
      <c r="B28" s="23" t="s">
        <v>148</v>
      </c>
      <c r="C28" s="25" t="s">
        <v>33</v>
      </c>
      <c r="D28" s="51">
        <v>0.2</v>
      </c>
      <c r="E28" s="143">
        <v>0.014</v>
      </c>
      <c r="F28" s="144" t="s">
        <v>29</v>
      </c>
      <c r="G28" s="145">
        <f>IF(AND(E28&gt;0,E28&lt;0.0499),E28*0.36,IF(AND(E28&gt;=0.05,E28&lt;0.199),E28*0.26,IF(E28&gt;=0.2,E28*0.16)))</f>
        <v>0.00504</v>
      </c>
      <c r="H28" s="143">
        <v>0.065</v>
      </c>
      <c r="I28" s="144" t="s">
        <v>29</v>
      </c>
      <c r="J28" s="145">
        <f>IF(AND(H28&gt;0,H28&lt;0.0499),H28*0.36,IF(AND(H28&gt;=0.05,H28&lt;0.199),H28*0.26,IF(H28&gt;=0.2,H28*0.16)))</f>
        <v>0.0169</v>
      </c>
      <c r="K28" s="143">
        <v>0.133</v>
      </c>
      <c r="L28" s="144" t="s">
        <v>29</v>
      </c>
      <c r="M28" s="145">
        <f>IF(AND(K28&gt;0,K28&lt;0.0499),K28*0.36,IF(AND(K28&gt;=0.05,K28&lt;0.199),K28*0.26,IF(K28&gt;=0.2,K28*0.16)))</f>
        <v>0.03458</v>
      </c>
      <c r="O28" s="186">
        <f>(E28+H28+K28)/3</f>
        <v>0.0706666666666667</v>
      </c>
      <c r="P28" s="1" t="s">
        <v>149</v>
      </c>
      <c r="Q28" s="255" t="s">
        <v>150</v>
      </c>
      <c r="R28" s="255" t="s">
        <v>151</v>
      </c>
      <c r="S28" s="233" t="s">
        <v>152</v>
      </c>
      <c r="T28" s="256" t="s">
        <v>153</v>
      </c>
      <c r="U28" s="226" t="s">
        <v>154</v>
      </c>
      <c r="V28" s="259" t="s">
        <v>155</v>
      </c>
      <c r="W28" s="233" t="s">
        <v>156</v>
      </c>
    </row>
    <row r="29" s="1" customFormat="1" ht="18" customHeight="1" spans="1:23">
      <c r="A29" s="25" t="s">
        <v>157</v>
      </c>
      <c r="B29" s="23" t="s">
        <v>158</v>
      </c>
      <c r="C29" s="25" t="s">
        <v>33</v>
      </c>
      <c r="D29" s="51">
        <v>3.5</v>
      </c>
      <c r="E29" s="22">
        <v>0.011</v>
      </c>
      <c r="F29" s="107" t="s">
        <v>34</v>
      </c>
      <c r="G29" s="110">
        <v>0.01</v>
      </c>
      <c r="H29" s="148"/>
      <c r="I29" s="107" t="s">
        <v>34</v>
      </c>
      <c r="J29" s="110">
        <v>0.01</v>
      </c>
      <c r="K29" s="22"/>
      <c r="L29" s="107" t="s">
        <v>34</v>
      </c>
      <c r="M29" s="110">
        <v>0.01</v>
      </c>
      <c r="O29" s="184" t="s">
        <v>159</v>
      </c>
      <c r="P29" s="191" t="s">
        <v>50</v>
      </c>
      <c r="Q29" s="231">
        <v>0.3</v>
      </c>
      <c r="R29" s="257">
        <v>0.25</v>
      </c>
      <c r="S29" s="243">
        <v>0.18</v>
      </c>
      <c r="T29" s="248" t="s">
        <v>160</v>
      </c>
      <c r="U29" s="241">
        <v>0.36</v>
      </c>
      <c r="V29" s="246">
        <v>0.26</v>
      </c>
      <c r="W29" s="243">
        <v>0.16</v>
      </c>
    </row>
    <row r="30" s="1" customFormat="1" ht="18" customHeight="1" spans="1:23">
      <c r="A30" s="25" t="s">
        <v>161</v>
      </c>
      <c r="B30" s="23" t="s">
        <v>162</v>
      </c>
      <c r="C30" s="25" t="s">
        <v>33</v>
      </c>
      <c r="D30" s="147">
        <v>0.1</v>
      </c>
      <c r="E30" s="22"/>
      <c r="F30" s="107" t="s">
        <v>34</v>
      </c>
      <c r="G30" s="110">
        <v>0.01</v>
      </c>
      <c r="H30" s="148">
        <v>0.0104</v>
      </c>
      <c r="I30" s="289" t="s">
        <v>29</v>
      </c>
      <c r="J30" s="140">
        <v>0.0026</v>
      </c>
      <c r="K30" s="22"/>
      <c r="L30" s="107" t="s">
        <v>34</v>
      </c>
      <c r="M30" s="110">
        <v>0.01</v>
      </c>
      <c r="O30" s="184" t="s">
        <v>159</v>
      </c>
      <c r="P30" s="195" t="s">
        <v>163</v>
      </c>
      <c r="Q30" s="255" t="s">
        <v>164</v>
      </c>
      <c r="R30" s="255" t="s">
        <v>45</v>
      </c>
      <c r="S30" s="233" t="s">
        <v>165</v>
      </c>
      <c r="T30" s="256" t="s">
        <v>166</v>
      </c>
      <c r="U30" s="238" t="s">
        <v>154</v>
      </c>
      <c r="V30" s="245" t="s">
        <v>167</v>
      </c>
      <c r="W30" s="97"/>
    </row>
    <row r="31" s="1" customFormat="1" ht="18" customHeight="1" spans="1:23">
      <c r="A31" s="25" t="s">
        <v>168</v>
      </c>
      <c r="B31" s="23" t="s">
        <v>169</v>
      </c>
      <c r="C31" s="25" t="s">
        <v>33</v>
      </c>
      <c r="D31" s="51">
        <v>0.5</v>
      </c>
      <c r="E31" s="22"/>
      <c r="F31" s="107" t="s">
        <v>34</v>
      </c>
      <c r="G31" s="110">
        <v>0.05</v>
      </c>
      <c r="H31" s="22"/>
      <c r="I31" s="107" t="s">
        <v>34</v>
      </c>
      <c r="J31" s="110">
        <v>0.05</v>
      </c>
      <c r="K31" s="22"/>
      <c r="L31" s="107" t="s">
        <v>34</v>
      </c>
      <c r="M31" s="110">
        <v>0.05</v>
      </c>
      <c r="O31" s="184" t="s">
        <v>170</v>
      </c>
      <c r="P31" s="191" t="s">
        <v>171</v>
      </c>
      <c r="Q31" s="231">
        <v>0.4</v>
      </c>
      <c r="R31" s="257">
        <v>0.3</v>
      </c>
      <c r="S31" s="243">
        <v>0.24</v>
      </c>
      <c r="T31" s="256"/>
      <c r="U31" s="253">
        <v>0.25</v>
      </c>
      <c r="V31" s="262">
        <v>0.15</v>
      </c>
      <c r="W31" s="97"/>
    </row>
    <row r="32" s="1" customFormat="1" ht="18" customHeight="1" spans="1:23">
      <c r="A32" s="20" t="s">
        <v>172</v>
      </c>
      <c r="B32" s="59" t="s">
        <v>173</v>
      </c>
      <c r="C32" s="60" t="s">
        <v>174</v>
      </c>
      <c r="D32" s="149" t="s">
        <v>175</v>
      </c>
      <c r="E32" s="150"/>
      <c r="F32" s="150"/>
      <c r="G32" s="150"/>
      <c r="H32" s="150"/>
      <c r="I32" s="150"/>
      <c r="J32" s="150"/>
      <c r="K32" s="200"/>
      <c r="L32" s="201"/>
      <c r="M32" s="202"/>
      <c r="N32" s="203"/>
      <c r="P32" s="1" t="s">
        <v>176</v>
      </c>
      <c r="Q32" s="255" t="s">
        <v>177</v>
      </c>
      <c r="R32" s="263" t="s">
        <v>178</v>
      </c>
      <c r="U32" s="97"/>
      <c r="V32" s="97"/>
      <c r="W32" s="97"/>
    </row>
    <row r="33" s="1" customFormat="1" ht="18" customHeight="1" spans="1:23">
      <c r="A33" s="20"/>
      <c r="B33" s="63"/>
      <c r="C33" s="64" t="s">
        <v>179</v>
      </c>
      <c r="D33" s="151" t="s">
        <v>180</v>
      </c>
      <c r="E33" s="17"/>
      <c r="F33" s="27">
        <v>0</v>
      </c>
      <c r="G33" s="151"/>
      <c r="H33" s="17"/>
      <c r="I33" s="27">
        <v>0</v>
      </c>
      <c r="J33" s="151"/>
      <c r="K33" s="204"/>
      <c r="L33" s="205">
        <v>0</v>
      </c>
      <c r="M33" s="206"/>
      <c r="N33" s="203"/>
      <c r="O33" s="207">
        <f>(E33+H33+K33)/3</f>
        <v>0</v>
      </c>
      <c r="P33" s="191" t="s">
        <v>167</v>
      </c>
      <c r="Q33" s="231">
        <v>0.3</v>
      </c>
      <c r="R33" s="231">
        <v>0.2</v>
      </c>
      <c r="U33" s="97"/>
      <c r="V33" s="97"/>
      <c r="W33" s="97"/>
    </row>
    <row r="34" s="1" customFormat="1" ht="12" customHeight="1" spans="1:23">
      <c r="A34" s="28" t="s">
        <v>181</v>
      </c>
      <c r="B34" s="70" t="s">
        <v>182</v>
      </c>
      <c r="C34" s="71" t="s">
        <v>174</v>
      </c>
      <c r="D34" s="153" t="s">
        <v>183</v>
      </c>
      <c r="E34" s="154"/>
      <c r="F34" s="154"/>
      <c r="G34" s="154"/>
      <c r="H34" s="154"/>
      <c r="I34" s="154"/>
      <c r="J34" s="154"/>
      <c r="K34" s="154"/>
      <c r="L34" s="154"/>
      <c r="M34" s="154"/>
      <c r="N34" s="208"/>
      <c r="P34" s="191"/>
      <c r="Q34" s="229"/>
      <c r="R34" s="229"/>
      <c r="U34" s="97"/>
      <c r="V34" s="97"/>
      <c r="W34" s="97"/>
    </row>
    <row r="35" s="1" customFormat="1" ht="15.75" customHeight="1" spans="1:23">
      <c r="A35" s="32"/>
      <c r="B35" s="73"/>
      <c r="C35" s="64" t="s">
        <v>184</v>
      </c>
      <c r="D35" s="155" t="s">
        <v>184</v>
      </c>
      <c r="E35" s="156" t="s">
        <v>185</v>
      </c>
      <c r="F35" s="156"/>
      <c r="G35" s="156"/>
      <c r="H35" s="156" t="s">
        <v>185</v>
      </c>
      <c r="I35" s="156"/>
      <c r="J35" s="156"/>
      <c r="K35" s="156" t="s">
        <v>185</v>
      </c>
      <c r="L35" s="156"/>
      <c r="M35" s="156"/>
      <c r="N35" s="209"/>
      <c r="S35" s="97"/>
      <c r="U35" s="97"/>
      <c r="V35" s="97"/>
      <c r="W35" s="97"/>
    </row>
    <row r="36" s="1" customFormat="1" ht="15.75" customHeight="1" spans="1:23">
      <c r="A36" s="41" t="s">
        <v>186</v>
      </c>
      <c r="B36" s="42" t="s">
        <v>187</v>
      </c>
      <c r="C36" s="60" t="s">
        <v>174</v>
      </c>
      <c r="D36" s="157" t="s">
        <v>183</v>
      </c>
      <c r="E36" s="154"/>
      <c r="F36" s="154"/>
      <c r="G36" s="154"/>
      <c r="H36" s="154"/>
      <c r="I36" s="154"/>
      <c r="J36" s="154"/>
      <c r="K36" s="154"/>
      <c r="L36" s="154"/>
      <c r="M36" s="154"/>
      <c r="N36" s="208"/>
      <c r="S36" s="191"/>
      <c r="T36" s="191"/>
      <c r="U36" s="229"/>
      <c r="V36" s="229"/>
      <c r="W36" s="261"/>
    </row>
    <row r="37" s="1" customFormat="1" ht="15.75" customHeight="1" spans="1:23">
      <c r="A37" s="76"/>
      <c r="B37" s="77" t="s">
        <v>188</v>
      </c>
      <c r="C37" s="64" t="s">
        <v>184</v>
      </c>
      <c r="D37" s="76" t="s">
        <v>184</v>
      </c>
      <c r="E37" s="156" t="s">
        <v>185</v>
      </c>
      <c r="F37" s="156"/>
      <c r="G37" s="156"/>
      <c r="H37" s="156" t="s">
        <v>185</v>
      </c>
      <c r="I37" s="156"/>
      <c r="J37" s="156"/>
      <c r="K37" s="156" t="s">
        <v>185</v>
      </c>
      <c r="L37" s="156"/>
      <c r="M37" s="156"/>
      <c r="N37" s="209"/>
      <c r="Q37" s="264"/>
      <c r="R37" s="97"/>
      <c r="S37" s="97"/>
      <c r="T37" s="191"/>
      <c r="U37" s="261"/>
      <c r="V37" s="261"/>
      <c r="W37" s="261"/>
    </row>
    <row r="38" s="1" customFormat="1" ht="15.75" customHeight="1" spans="1:23">
      <c r="A38" s="29" t="s">
        <v>189</v>
      </c>
      <c r="B38" s="29" t="s">
        <v>190</v>
      </c>
      <c r="C38" s="60" t="s">
        <v>191</v>
      </c>
      <c r="D38" s="157" t="s">
        <v>183</v>
      </c>
      <c r="E38" s="154"/>
      <c r="F38" s="154"/>
      <c r="G38" s="154"/>
      <c r="H38" s="154"/>
      <c r="I38" s="154"/>
      <c r="J38" s="154"/>
      <c r="K38" s="154"/>
      <c r="L38" s="154"/>
      <c r="M38" s="154"/>
      <c r="N38" s="208"/>
      <c r="P38" s="191"/>
      <c r="Q38" s="229"/>
      <c r="R38" s="229"/>
      <c r="S38" s="229"/>
      <c r="U38" s="97"/>
      <c r="V38" s="97"/>
      <c r="W38" s="97"/>
    </row>
    <row r="39" s="1" customFormat="1" ht="15.75" customHeight="1" spans="1:23">
      <c r="A39" s="33"/>
      <c r="B39" s="33"/>
      <c r="C39" s="64" t="s">
        <v>184</v>
      </c>
      <c r="D39" s="76" t="s">
        <v>184</v>
      </c>
      <c r="E39" s="156" t="s">
        <v>185</v>
      </c>
      <c r="F39" s="156"/>
      <c r="G39" s="156"/>
      <c r="H39" s="156" t="s">
        <v>185</v>
      </c>
      <c r="I39" s="156"/>
      <c r="J39" s="156"/>
      <c r="K39" s="156" t="s">
        <v>185</v>
      </c>
      <c r="L39" s="156"/>
      <c r="M39" s="156"/>
      <c r="N39" s="209"/>
      <c r="Q39" s="264"/>
      <c r="R39" s="265"/>
      <c r="S39" s="97"/>
      <c r="U39" s="97"/>
      <c r="V39" s="97"/>
      <c r="W39" s="97"/>
    </row>
    <row r="40" s="1" customFormat="1" ht="15.75" customHeight="1" spans="1:23">
      <c r="A40" s="18" t="s">
        <v>192</v>
      </c>
      <c r="B40" s="78" t="s">
        <v>193</v>
      </c>
      <c r="C40" s="60" t="s">
        <v>174</v>
      </c>
      <c r="D40" s="157" t="s">
        <v>183</v>
      </c>
      <c r="E40" s="159"/>
      <c r="F40" s="160"/>
      <c r="G40" s="160"/>
      <c r="H40" s="159"/>
      <c r="I40" s="160"/>
      <c r="J40" s="160"/>
      <c r="K40" s="159"/>
      <c r="L40" s="160"/>
      <c r="M40" s="210"/>
      <c r="N40" s="209"/>
      <c r="P40" s="191"/>
      <c r="Q40" s="229"/>
      <c r="R40" s="229"/>
      <c r="S40" s="97"/>
      <c r="U40" s="97"/>
      <c r="V40" s="97"/>
      <c r="W40" s="97"/>
    </row>
    <row r="41" s="1" customFormat="1" ht="15.75" customHeight="1" spans="1:23">
      <c r="A41" s="18"/>
      <c r="B41" s="79"/>
      <c r="C41" s="71" t="s">
        <v>184</v>
      </c>
      <c r="D41" s="80" t="s">
        <v>184</v>
      </c>
      <c r="E41" s="156" t="s">
        <v>185</v>
      </c>
      <c r="F41" s="156"/>
      <c r="G41" s="156"/>
      <c r="H41" s="156" t="s">
        <v>185</v>
      </c>
      <c r="I41" s="156"/>
      <c r="J41" s="156"/>
      <c r="K41" s="156" t="s">
        <v>185</v>
      </c>
      <c r="L41" s="156"/>
      <c r="M41" s="211"/>
      <c r="N41" s="209"/>
      <c r="P41" s="191"/>
      <c r="Q41" s="229"/>
      <c r="R41" s="229"/>
      <c r="S41" s="97"/>
      <c r="U41" s="97"/>
      <c r="V41" s="97"/>
      <c r="W41" s="97"/>
    </row>
    <row r="42" s="1" customFormat="1" ht="15.75" customHeight="1" spans="1:23">
      <c r="A42" s="81" t="s">
        <v>194</v>
      </c>
      <c r="B42" s="82" t="s">
        <v>195</v>
      </c>
      <c r="C42" s="60" t="s">
        <v>174</v>
      </c>
      <c r="D42" s="83" t="s">
        <v>183</v>
      </c>
      <c r="E42" s="162"/>
      <c r="F42" s="162"/>
      <c r="G42" s="162"/>
      <c r="H42" s="163"/>
      <c r="I42" s="162"/>
      <c r="J42" s="212"/>
      <c r="K42" s="162"/>
      <c r="L42" s="162"/>
      <c r="M42" s="212"/>
      <c r="N42" s="209"/>
      <c r="P42" s="191"/>
      <c r="Q42" s="229"/>
      <c r="R42" s="229"/>
      <c r="S42" s="97"/>
      <c r="U42" s="97"/>
      <c r="V42" s="97"/>
      <c r="W42" s="97"/>
    </row>
    <row r="43" s="1" customFormat="1" ht="15.75" customHeight="1" spans="1:23">
      <c r="A43" s="84"/>
      <c r="B43" s="85"/>
      <c r="C43" s="64" t="s">
        <v>196</v>
      </c>
      <c r="D43" s="86" t="s">
        <v>196</v>
      </c>
      <c r="E43" s="156" t="s">
        <v>185</v>
      </c>
      <c r="F43" s="156"/>
      <c r="G43" s="156"/>
      <c r="H43" s="156" t="s">
        <v>185</v>
      </c>
      <c r="I43" s="156"/>
      <c r="J43" s="156"/>
      <c r="K43" s="156" t="s">
        <v>185</v>
      </c>
      <c r="L43" s="156"/>
      <c r="M43" s="156"/>
      <c r="N43" s="209"/>
      <c r="P43" s="191"/>
      <c r="Q43" s="229"/>
      <c r="R43" s="229"/>
      <c r="S43" s="97"/>
      <c r="U43" s="97"/>
      <c r="V43" s="97"/>
      <c r="W43" s="97"/>
    </row>
    <row r="44" s="1" customFormat="1" ht="15.75" customHeight="1" spans="1:23">
      <c r="A44" s="20" t="s">
        <v>197</v>
      </c>
      <c r="B44" s="87" t="s">
        <v>198</v>
      </c>
      <c r="C44" s="88" t="s">
        <v>199</v>
      </c>
      <c r="D44" s="89" t="s">
        <v>183</v>
      </c>
      <c r="E44" s="165"/>
      <c r="F44" s="166"/>
      <c r="G44" s="167"/>
      <c r="H44" s="165"/>
      <c r="I44" s="166"/>
      <c r="J44" s="166"/>
      <c r="K44" s="166"/>
      <c r="L44" s="166"/>
      <c r="M44" s="167"/>
      <c r="N44" s="208"/>
      <c r="P44" s="191"/>
      <c r="Q44" s="229"/>
      <c r="R44" s="229"/>
      <c r="S44" s="97"/>
      <c r="U44" s="97"/>
      <c r="V44" s="97"/>
      <c r="W44" s="97"/>
    </row>
    <row r="45" s="1" customFormat="1" ht="25.5" customHeight="1" spans="1:23">
      <c r="A45" s="76"/>
      <c r="B45" s="90"/>
      <c r="C45" s="91"/>
      <c r="D45" s="32" t="s">
        <v>200</v>
      </c>
      <c r="E45" s="169" t="s">
        <v>185</v>
      </c>
      <c r="F45" s="170"/>
      <c r="G45" s="171"/>
      <c r="H45" s="169" t="s">
        <v>185</v>
      </c>
      <c r="I45" s="170"/>
      <c r="J45" s="170"/>
      <c r="K45" s="170" t="s">
        <v>185</v>
      </c>
      <c r="L45" s="170"/>
      <c r="M45" s="171"/>
      <c r="N45" s="209"/>
      <c r="Q45" s="264"/>
      <c r="R45" s="265"/>
      <c r="S45" s="97"/>
      <c r="U45" s="97"/>
      <c r="V45" s="97"/>
      <c r="W45" s="97"/>
    </row>
    <row r="46" s="1" customFormat="1" ht="13.15" customHeight="1" spans="1:23">
      <c r="A46" s="27"/>
      <c r="B46" s="182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P46" s="191"/>
      <c r="Q46" s="229"/>
      <c r="R46" s="229"/>
      <c r="S46" s="97"/>
      <c r="U46" s="229"/>
      <c r="V46" s="229"/>
      <c r="W46" s="97"/>
    </row>
    <row r="47" s="1" customFormat="1" customHeight="1" spans="1:23">
      <c r="A47" s="27"/>
      <c r="B47" s="183" t="s">
        <v>201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Q47" s="264"/>
      <c r="R47" s="265"/>
      <c r="S47" s="265"/>
      <c r="U47" s="97"/>
      <c r="V47" s="97"/>
      <c r="W47" s="97"/>
    </row>
    <row r="48" s="1" customFormat="1" ht="16.5" customHeight="1" spans="16:23">
      <c r="P48" s="191"/>
      <c r="Q48" s="229"/>
      <c r="R48" s="229"/>
      <c r="S48" s="229"/>
      <c r="U48" s="97"/>
      <c r="V48" s="97"/>
      <c r="W48" s="97"/>
    </row>
    <row r="49" s="1" customFormat="1" spans="16:23">
      <c r="P49" s="191"/>
      <c r="Q49" s="97"/>
      <c r="R49" s="97"/>
      <c r="S49" s="97"/>
      <c r="U49" s="97"/>
      <c r="V49" s="97"/>
      <c r="W49" s="97"/>
    </row>
    <row r="50" s="1" customFormat="1" spans="16:23">
      <c r="P50"/>
      <c r="Q50"/>
      <c r="R50"/>
      <c r="S50"/>
      <c r="T50"/>
      <c r="U50"/>
      <c r="V50"/>
      <c r="W50"/>
    </row>
    <row r="51" spans="16:23">
      <c r="P51"/>
      <c r="Q51"/>
      <c r="R51"/>
      <c r="S51"/>
      <c r="T51"/>
      <c r="U51"/>
      <c r="V51"/>
      <c r="W51"/>
    </row>
    <row r="52" spans="16:23">
      <c r="P52"/>
      <c r="Q52"/>
      <c r="R52"/>
      <c r="S52"/>
      <c r="T52"/>
      <c r="U52"/>
      <c r="V52"/>
      <c r="W52"/>
    </row>
    <row r="53" spans="16:23">
      <c r="P53"/>
      <c r="Q53"/>
      <c r="R53"/>
      <c r="S53"/>
      <c r="T53"/>
      <c r="U53"/>
      <c r="V53"/>
      <c r="W53"/>
    </row>
    <row r="54" spans="16:23">
      <c r="P54"/>
      <c r="Q54"/>
      <c r="R54"/>
      <c r="S54"/>
      <c r="T54"/>
      <c r="U54"/>
      <c r="V54"/>
      <c r="W54"/>
    </row>
    <row r="55" spans="16:23">
      <c r="P55"/>
      <c r="Q55"/>
      <c r="R55"/>
      <c r="S55"/>
      <c r="T55"/>
      <c r="U55"/>
      <c r="V55"/>
      <c r="W55"/>
    </row>
    <row r="56" spans="16:23">
      <c r="P56"/>
      <c r="Q56"/>
      <c r="R56"/>
      <c r="S56"/>
      <c r="T56"/>
      <c r="U56"/>
      <c r="V56"/>
      <c r="W56"/>
    </row>
    <row r="57" spans="16:23">
      <c r="P57"/>
      <c r="Q57"/>
      <c r="R57"/>
      <c r="S57"/>
      <c r="T57"/>
      <c r="U57"/>
      <c r="V57"/>
      <c r="W57"/>
    </row>
    <row r="58" spans="16:23">
      <c r="P58"/>
      <c r="Q58"/>
      <c r="R58"/>
      <c r="S58"/>
      <c r="T58"/>
      <c r="U58"/>
      <c r="V58"/>
      <c r="W58"/>
    </row>
    <row r="59" spans="16:23">
      <c r="P59"/>
      <c r="Q59"/>
      <c r="R59"/>
      <c r="S59"/>
      <c r="T59"/>
      <c r="U59"/>
      <c r="V59"/>
      <c r="W59"/>
    </row>
    <row r="60" spans="16:16">
      <c r="P60" s="191"/>
    </row>
    <row r="61" spans="16:16">
      <c r="P61" s="191"/>
    </row>
  </sheetData>
  <mergeCells count="48">
    <mergeCell ref="E3:G3"/>
    <mergeCell ref="H3:J3"/>
    <mergeCell ref="K3:M3"/>
    <mergeCell ref="E4:G4"/>
    <mergeCell ref="H4:J4"/>
    <mergeCell ref="K4:M4"/>
    <mergeCell ref="E5:G5"/>
    <mergeCell ref="H5:J5"/>
    <mergeCell ref="K5:M5"/>
    <mergeCell ref="E6:G6"/>
    <mergeCell ref="H6:J6"/>
    <mergeCell ref="K6:M6"/>
    <mergeCell ref="E32:G32"/>
    <mergeCell ref="H32:J32"/>
    <mergeCell ref="E34:G34"/>
    <mergeCell ref="H34:J34"/>
    <mergeCell ref="K34:M34"/>
    <mergeCell ref="E35:G35"/>
    <mergeCell ref="H35:J35"/>
    <mergeCell ref="K35:M35"/>
    <mergeCell ref="E36:G36"/>
    <mergeCell ref="H36:J36"/>
    <mergeCell ref="K36:M36"/>
    <mergeCell ref="E37:G37"/>
    <mergeCell ref="H37:J37"/>
    <mergeCell ref="K37:M37"/>
    <mergeCell ref="E38:G38"/>
    <mergeCell ref="H38:J38"/>
    <mergeCell ref="K38:M38"/>
    <mergeCell ref="E39:G39"/>
    <mergeCell ref="H39:J39"/>
    <mergeCell ref="K39:M39"/>
    <mergeCell ref="E41:G41"/>
    <mergeCell ref="H41:J41"/>
    <mergeCell ref="K41:M41"/>
    <mergeCell ref="E43:G43"/>
    <mergeCell ref="H43:J43"/>
    <mergeCell ref="K43:M43"/>
    <mergeCell ref="E44:G44"/>
    <mergeCell ref="H44:J44"/>
    <mergeCell ref="K44:M44"/>
    <mergeCell ref="E45:G45"/>
    <mergeCell ref="H45:J45"/>
    <mergeCell ref="K45:M45"/>
    <mergeCell ref="B47:K47"/>
    <mergeCell ref="B42:B43"/>
    <mergeCell ref="B44:B45"/>
    <mergeCell ref="C44:C45"/>
  </mergeCells>
  <pageMargins left="0.236111111111111" right="0.196527777777778" top="0.196527777777778" bottom="0.196527777777778" header="0.196527777777778" footer="0.196527777777778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8"/>
  <sheetViews>
    <sheetView topLeftCell="A19" workbookViewId="0">
      <selection activeCell="D29" sqref="D29"/>
    </sheetView>
  </sheetViews>
  <sheetFormatPr defaultColWidth="9.14444444444444" defaultRowHeight="15"/>
  <cols>
    <col min="1" max="1" width="4" style="1" customWidth="1"/>
    <col min="2" max="2" width="25.7111111111111" style="1" customWidth="1"/>
    <col min="3" max="3" width="10.8555555555556" style="1" customWidth="1"/>
    <col min="4" max="4" width="10.4222222222222" style="1" customWidth="1"/>
    <col min="5" max="5" width="7.14444444444444" style="1" customWidth="1"/>
    <col min="6" max="6" width="2.85555555555556" style="1" customWidth="1"/>
    <col min="7" max="7" width="7.42222222222222" style="1" customWidth="1"/>
    <col min="8" max="8" width="7.28888888888889" style="1" customWidth="1"/>
    <col min="9" max="9" width="2" style="1" customWidth="1"/>
    <col min="10" max="10" width="7.14444444444444" style="1" customWidth="1"/>
    <col min="11" max="11" width="7.28888888888889" style="1" customWidth="1"/>
    <col min="12" max="12" width="2.56666666666667" style="1" customWidth="1"/>
    <col min="13" max="13" width="7.28888888888889" style="1" customWidth="1"/>
    <col min="14" max="14" width="2.56666666666667" style="1" customWidth="1"/>
    <col min="15" max="15" width="9.14444444444444" style="1" customWidth="1"/>
    <col min="16" max="16" width="12.2888888888889" style="1" customWidth="1"/>
    <col min="17" max="17" width="11" style="1" customWidth="1"/>
    <col min="18" max="18" width="10.2888888888889" style="1" customWidth="1"/>
    <col min="19" max="19" width="11.7111111111111" style="1" customWidth="1"/>
    <col min="20" max="20" width="11.5666666666667" style="1" customWidth="1"/>
    <col min="21" max="21" width="13.8555555555556" style="1" customWidth="1"/>
    <col min="22" max="22" width="12.4222222222222" style="97" customWidth="1"/>
    <col min="23" max="23" width="11.1444444444444" style="97" customWidth="1"/>
    <col min="24" max="24" width="10.8555555555556" style="97" customWidth="1"/>
    <col min="25" max="25" width="12.2888888888889" style="1" customWidth="1"/>
    <col min="26" max="26" width="9.85555555555556" style="1" customWidth="1"/>
    <col min="27" max="27" width="9.14444444444444" style="1" customWidth="1"/>
    <col min="28" max="16384" width="9.14444444444444" style="1"/>
  </cols>
  <sheetData>
    <row r="1" spans="1:14">
      <c r="A1" s="98" t="s">
        <v>206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2"/>
      <c r="M1" s="2"/>
      <c r="N1" s="2"/>
    </row>
    <row r="2" ht="9.75" customHeight="1" spans="1:1">
      <c r="A2" s="2"/>
    </row>
    <row r="3" s="1" customFormat="1" ht="15.75" customHeight="1" spans="1:23">
      <c r="A3" s="4" t="s">
        <v>1</v>
      </c>
      <c r="B3" s="4" t="s">
        <v>2</v>
      </c>
      <c r="C3" s="4" t="s">
        <v>3</v>
      </c>
      <c r="D3" s="4" t="s">
        <v>4</v>
      </c>
      <c r="E3" s="99" t="s">
        <v>207</v>
      </c>
      <c r="F3" s="99"/>
      <c r="G3" s="99"/>
      <c r="H3" s="99" t="s">
        <v>208</v>
      </c>
      <c r="I3" s="99"/>
      <c r="J3" s="99"/>
      <c r="K3" s="99" t="s">
        <v>209</v>
      </c>
      <c r="L3" s="99"/>
      <c r="M3" s="99"/>
      <c r="Q3" s="4" t="s">
        <v>8</v>
      </c>
      <c r="R3" s="4" t="s">
        <v>8</v>
      </c>
      <c r="S3" s="219" t="s">
        <v>8</v>
      </c>
      <c r="U3" s="97"/>
      <c r="V3" s="97"/>
      <c r="W3" s="97"/>
    </row>
    <row r="4" s="1" customFormat="1" ht="15.75" customHeight="1" spans="1:23">
      <c r="A4" s="18"/>
      <c r="B4" s="8" t="s">
        <v>9</v>
      </c>
      <c r="C4" s="8" t="s">
        <v>10</v>
      </c>
      <c r="D4" s="8" t="s">
        <v>11</v>
      </c>
      <c r="E4" s="100" t="s">
        <v>12</v>
      </c>
      <c r="F4" s="100"/>
      <c r="G4" s="100"/>
      <c r="H4" s="100" t="s">
        <v>12</v>
      </c>
      <c r="I4" s="100"/>
      <c r="J4" s="100"/>
      <c r="K4" s="100" t="s">
        <v>12</v>
      </c>
      <c r="L4" s="100"/>
      <c r="M4" s="100"/>
      <c r="Q4" s="8" t="s">
        <v>13</v>
      </c>
      <c r="R4" s="8" t="s">
        <v>13</v>
      </c>
      <c r="S4" s="220" t="s">
        <v>13</v>
      </c>
      <c r="U4" s="97"/>
      <c r="V4" s="97"/>
      <c r="W4" s="97"/>
    </row>
    <row r="5" s="1" customFormat="1" ht="15.75" customHeight="1" spans="1:23">
      <c r="A5" s="33"/>
      <c r="B5" s="13"/>
      <c r="C5" s="101" t="s">
        <v>14</v>
      </c>
      <c r="D5" s="16" t="s">
        <v>15</v>
      </c>
      <c r="E5" s="102" t="s">
        <v>16</v>
      </c>
      <c r="F5" s="102"/>
      <c r="G5" s="102"/>
      <c r="H5" s="102" t="s">
        <v>17</v>
      </c>
      <c r="I5" s="102"/>
      <c r="J5" s="102"/>
      <c r="K5" s="102" t="s">
        <v>16</v>
      </c>
      <c r="L5" s="102"/>
      <c r="M5" s="102"/>
      <c r="O5" s="184" t="s">
        <v>18</v>
      </c>
      <c r="Q5" s="101" t="s">
        <v>19</v>
      </c>
      <c r="R5" s="101" t="s">
        <v>19</v>
      </c>
      <c r="S5" s="221" t="s">
        <v>19</v>
      </c>
      <c r="U5" s="97"/>
      <c r="V5" s="97"/>
      <c r="W5" s="97"/>
    </row>
    <row r="6" s="1" customFormat="1" ht="15.75" customHeight="1" spans="1:23">
      <c r="A6" s="25" t="s">
        <v>20</v>
      </c>
      <c r="B6" s="23" t="s">
        <v>21</v>
      </c>
      <c r="C6" s="40" t="s">
        <v>22</v>
      </c>
      <c r="D6" s="25"/>
      <c r="E6" s="45">
        <v>18.5</v>
      </c>
      <c r="F6" s="103"/>
      <c r="G6" s="104"/>
      <c r="H6" s="105">
        <v>17</v>
      </c>
      <c r="I6" s="105"/>
      <c r="J6" s="105"/>
      <c r="K6" s="270">
        <v>14</v>
      </c>
      <c r="L6" s="270"/>
      <c r="M6" s="270"/>
      <c r="O6" s="185">
        <f>(E6+H6+K6)/3</f>
        <v>16.5</v>
      </c>
      <c r="P6" s="1" t="s">
        <v>23</v>
      </c>
      <c r="Q6" s="222" t="s">
        <v>24</v>
      </c>
      <c r="R6" s="222" t="s">
        <v>25</v>
      </c>
      <c r="S6" s="223" t="s">
        <v>26</v>
      </c>
      <c r="U6" s="97"/>
      <c r="V6" s="97"/>
      <c r="W6" s="97"/>
    </row>
    <row r="7" s="1" customFormat="1" ht="15.75" customHeight="1" spans="1:23">
      <c r="A7" s="25" t="s">
        <v>27</v>
      </c>
      <c r="B7" s="23" t="s">
        <v>23</v>
      </c>
      <c r="C7" s="25" t="s">
        <v>28</v>
      </c>
      <c r="D7" s="25">
        <v>20</v>
      </c>
      <c r="E7" s="106">
        <v>3.9</v>
      </c>
      <c r="F7" s="107" t="s">
        <v>29</v>
      </c>
      <c r="G7" s="108">
        <f>IF(AND(E7&gt;0,E7&lt;9.99),E7*0.3,IF(AND(E7&gt;=10,E7&lt;49.99),E7*0.2,IF(E7&gt;=50,E7*0.1)))</f>
        <v>1.17</v>
      </c>
      <c r="H7" s="106">
        <v>2.6</v>
      </c>
      <c r="I7" s="107" t="s">
        <v>29</v>
      </c>
      <c r="J7" s="108">
        <f>IF(AND(H7&gt;0,H7&lt;9.99),H7*0.3,IF(AND(H7&gt;=10,H7&lt;49.99),H7*0.2,IF(H7&gt;=50,H7*0.1)))</f>
        <v>0.78</v>
      </c>
      <c r="K7" s="106">
        <v>2.2</v>
      </c>
      <c r="L7" s="107" t="s">
        <v>29</v>
      </c>
      <c r="M7" s="108">
        <v>0.6</v>
      </c>
      <c r="O7" s="186">
        <f>(E7+H7+K7)/3</f>
        <v>2.9</v>
      </c>
      <c r="P7" s="1" t="s">
        <v>30</v>
      </c>
      <c r="Q7" s="224">
        <v>0.3</v>
      </c>
      <c r="R7" s="224">
        <v>0.2</v>
      </c>
      <c r="S7" s="225">
        <v>0.1</v>
      </c>
      <c r="U7" s="97"/>
      <c r="V7" s="97"/>
      <c r="W7" s="97"/>
    </row>
    <row r="8" s="1" customFormat="1" ht="18" customHeight="1" spans="1:23">
      <c r="A8" s="41" t="s">
        <v>31</v>
      </c>
      <c r="B8" s="23" t="s">
        <v>32</v>
      </c>
      <c r="C8" s="25" t="s">
        <v>33</v>
      </c>
      <c r="D8" s="25">
        <v>1.5</v>
      </c>
      <c r="E8" s="109"/>
      <c r="F8" s="107" t="s">
        <v>34</v>
      </c>
      <c r="G8" s="110">
        <v>0.58</v>
      </c>
      <c r="H8" s="109"/>
      <c r="I8" s="107" t="s">
        <v>34</v>
      </c>
      <c r="J8" s="110">
        <v>0.58</v>
      </c>
      <c r="K8" s="143"/>
      <c r="L8" s="107" t="s">
        <v>34</v>
      </c>
      <c r="M8" s="110">
        <v>0.58</v>
      </c>
      <c r="O8" s="184" t="s">
        <v>35</v>
      </c>
      <c r="P8" s="1" t="s">
        <v>32</v>
      </c>
      <c r="Q8" s="226" t="s">
        <v>36</v>
      </c>
      <c r="R8" s="227" t="s">
        <v>37</v>
      </c>
      <c r="S8" s="228"/>
      <c r="T8" s="229"/>
      <c r="U8" s="97"/>
      <c r="V8" s="97"/>
      <c r="W8" s="97"/>
    </row>
    <row r="9" s="1" customFormat="1" ht="12.4" customHeight="1" spans="1:23">
      <c r="A9" s="41" t="s">
        <v>38</v>
      </c>
      <c r="B9" s="29" t="s">
        <v>39</v>
      </c>
      <c r="C9" s="31"/>
      <c r="D9" s="31"/>
      <c r="E9" s="111"/>
      <c r="F9" s="30"/>
      <c r="G9" s="112"/>
      <c r="H9" s="111"/>
      <c r="I9" s="30"/>
      <c r="J9" s="112"/>
      <c r="K9" s="111"/>
      <c r="L9" s="30"/>
      <c r="M9" s="112"/>
      <c r="O9" s="184"/>
      <c r="P9" s="1" t="s">
        <v>40</v>
      </c>
      <c r="Q9" s="230">
        <v>0.2</v>
      </c>
      <c r="R9" s="231">
        <v>0.14</v>
      </c>
      <c r="S9" s="232"/>
      <c r="T9" s="229"/>
      <c r="U9" s="97"/>
      <c r="V9" s="97"/>
      <c r="W9" s="97"/>
    </row>
    <row r="10" s="1" customFormat="1" ht="13.15" customHeight="1" spans="1:23">
      <c r="A10" s="76"/>
      <c r="B10" s="33" t="s">
        <v>41</v>
      </c>
      <c r="C10" s="76" t="s">
        <v>42</v>
      </c>
      <c r="D10" s="76" t="s">
        <v>43</v>
      </c>
      <c r="E10" s="113">
        <v>6.74</v>
      </c>
      <c r="F10" s="266" t="s">
        <v>29</v>
      </c>
      <c r="G10" s="115">
        <v>0.2</v>
      </c>
      <c r="H10" s="113">
        <v>7.03</v>
      </c>
      <c r="I10" s="266" t="s">
        <v>29</v>
      </c>
      <c r="J10" s="115">
        <v>0.2</v>
      </c>
      <c r="K10" s="113">
        <v>6.93</v>
      </c>
      <c r="L10" s="266" t="s">
        <v>29</v>
      </c>
      <c r="M10" s="115">
        <v>0.2</v>
      </c>
      <c r="O10" s="186">
        <f>(E10+H10+K10)/3</f>
        <v>6.9</v>
      </c>
      <c r="P10" s="1" t="s">
        <v>44</v>
      </c>
      <c r="Q10" s="233" t="s">
        <v>45</v>
      </c>
      <c r="R10" s="234" t="s">
        <v>46</v>
      </c>
      <c r="S10" s="235"/>
      <c r="T10" s="97"/>
      <c r="U10" s="97"/>
      <c r="V10" s="97"/>
      <c r="W10" s="97"/>
    </row>
    <row r="11" s="1" customFormat="1" ht="18" customHeight="1" spans="1:23">
      <c r="A11" s="76" t="s">
        <v>47</v>
      </c>
      <c r="B11" s="23" t="s">
        <v>48</v>
      </c>
      <c r="C11" s="116" t="s">
        <v>49</v>
      </c>
      <c r="D11" s="40">
        <v>7</v>
      </c>
      <c r="E11" s="109">
        <v>0.35</v>
      </c>
      <c r="F11" s="117" t="s">
        <v>29</v>
      </c>
      <c r="G11" s="110">
        <f>IF(E11&gt;=0.4,E11*0.15,0.05)</f>
        <v>0.05</v>
      </c>
      <c r="H11" s="118">
        <v>0.28</v>
      </c>
      <c r="I11" s="117" t="s">
        <v>29</v>
      </c>
      <c r="J11" s="110">
        <f>IF(H11&gt;=0.4,H11*0.15,0.05)</f>
        <v>0.05</v>
      </c>
      <c r="K11" s="118">
        <v>0.46</v>
      </c>
      <c r="L11" s="117" t="s">
        <v>29</v>
      </c>
      <c r="M11" s="110">
        <f>IF(K11&gt;=0.4,K11*0.15,0.05)</f>
        <v>0.069</v>
      </c>
      <c r="O11" s="186">
        <f>(E11+H11+K11)/3</f>
        <v>0.363333333333333</v>
      </c>
      <c r="P11" s="1" t="s">
        <v>50</v>
      </c>
      <c r="Q11" s="236" t="s">
        <v>51</v>
      </c>
      <c r="R11" s="237">
        <v>0.15</v>
      </c>
      <c r="S11" s="235"/>
      <c r="T11" s="191"/>
      <c r="U11" s="97"/>
      <c r="V11" s="97"/>
      <c r="W11" s="97"/>
    </row>
    <row r="12" s="1" customFormat="1" ht="18" customHeight="1" spans="1:23">
      <c r="A12" s="41" t="s">
        <v>52</v>
      </c>
      <c r="B12" s="23" t="s">
        <v>53</v>
      </c>
      <c r="C12" s="116" t="s">
        <v>49</v>
      </c>
      <c r="D12" s="40" t="s">
        <v>54</v>
      </c>
      <c r="E12" s="22">
        <v>0.41</v>
      </c>
      <c r="F12" s="24" t="s">
        <v>29</v>
      </c>
      <c r="G12" s="110">
        <f>IF(E12&gt;=0.2,E12*0.15,0.05)</f>
        <v>0.0615</v>
      </c>
      <c r="H12" s="22">
        <v>0.35</v>
      </c>
      <c r="I12" s="117" t="s">
        <v>29</v>
      </c>
      <c r="J12" s="110">
        <f>IF(H12&gt;=0.2,H12*0.15,0.05)</f>
        <v>0.0525</v>
      </c>
      <c r="K12" s="22">
        <v>0.52</v>
      </c>
      <c r="L12" s="117" t="s">
        <v>29</v>
      </c>
      <c r="M12" s="110">
        <f>IF(K12&gt;=0.2,K12*0.15,0.05)</f>
        <v>0.078</v>
      </c>
      <c r="O12" s="186">
        <f>(E12+H12+K12)/3</f>
        <v>0.426666666666667</v>
      </c>
      <c r="P12" s="1" t="s">
        <v>53</v>
      </c>
      <c r="Q12" s="238" t="s">
        <v>55</v>
      </c>
      <c r="R12" s="239"/>
      <c r="S12" s="240"/>
      <c r="T12" s="191"/>
      <c r="U12" s="97"/>
      <c r="V12" s="97"/>
      <c r="W12" s="97"/>
    </row>
    <row r="13" s="1" customFormat="1" ht="15.6" customHeight="1" spans="1:23">
      <c r="A13" s="41" t="s">
        <v>56</v>
      </c>
      <c r="B13" s="29" t="s">
        <v>57</v>
      </c>
      <c r="C13" s="41"/>
      <c r="D13" s="41"/>
      <c r="E13" s="28"/>
      <c r="F13" s="56"/>
      <c r="G13" s="149"/>
      <c r="H13" s="28"/>
      <c r="I13" s="56"/>
      <c r="J13" s="149"/>
      <c r="K13" s="28"/>
      <c r="L13" s="56"/>
      <c r="M13" s="149"/>
      <c r="O13" s="184"/>
      <c r="P13" s="1" t="s">
        <v>55</v>
      </c>
      <c r="Q13" s="241">
        <v>0.15</v>
      </c>
      <c r="R13" s="242"/>
      <c r="S13" s="243"/>
      <c r="T13" s="191"/>
      <c r="U13" s="97"/>
      <c r="V13" s="97"/>
      <c r="W13" s="97"/>
    </row>
    <row r="14" s="1" customFormat="1" ht="15.6" customHeight="1" spans="1:23">
      <c r="A14" s="76"/>
      <c r="B14" s="33" t="s">
        <v>58</v>
      </c>
      <c r="C14" s="76" t="s">
        <v>33</v>
      </c>
      <c r="D14" s="76">
        <v>1000</v>
      </c>
      <c r="E14" s="267">
        <v>25</v>
      </c>
      <c r="F14" s="189" t="s">
        <v>29</v>
      </c>
      <c r="G14" s="190">
        <f>IF(AND(E14&gt;0,E14&lt;49.99),E14*0.2,IF(AND(E14&gt;=50,E14&lt;99.99),E14*0.15,IF(E14&gt;=100,E14*0.12)))</f>
        <v>5</v>
      </c>
      <c r="H14" s="267">
        <v>20</v>
      </c>
      <c r="I14" s="189" t="s">
        <v>29</v>
      </c>
      <c r="J14" s="190">
        <f>IF(AND(H14&gt;0,H14&lt;49.99),H14*Q15,IF(AND(H14&gt;=50,H14&lt;99.99),H14*R15,IF(H14&gt;=100,H14*S15)))</f>
        <v>4</v>
      </c>
      <c r="K14" s="267"/>
      <c r="L14" s="192" t="s">
        <v>34</v>
      </c>
      <c r="M14" s="190">
        <v>20</v>
      </c>
      <c r="O14" s="186">
        <f>(E14+H14+K14)/3</f>
        <v>15</v>
      </c>
      <c r="P14" s="191" t="s">
        <v>59</v>
      </c>
      <c r="Q14" s="244" t="s">
        <v>60</v>
      </c>
      <c r="R14" s="222" t="s">
        <v>61</v>
      </c>
      <c r="S14" s="245" t="s">
        <v>62</v>
      </c>
      <c r="T14" s="191"/>
      <c r="U14" s="97"/>
      <c r="V14" s="97"/>
      <c r="W14" s="97"/>
    </row>
    <row r="15" s="1" customFormat="1" ht="18" customHeight="1" spans="1:23">
      <c r="A15" s="20" t="s">
        <v>63</v>
      </c>
      <c r="B15" s="23" t="s">
        <v>64</v>
      </c>
      <c r="C15" s="25" t="s">
        <v>33</v>
      </c>
      <c r="D15" s="25" t="s">
        <v>54</v>
      </c>
      <c r="E15" s="28"/>
      <c r="F15" s="192" t="s">
        <v>34</v>
      </c>
      <c r="G15" s="119">
        <v>3</v>
      </c>
      <c r="H15" s="28"/>
      <c r="I15" s="192" t="s">
        <v>34</v>
      </c>
      <c r="J15" s="119">
        <v>3</v>
      </c>
      <c r="K15" s="28"/>
      <c r="L15" s="192" t="s">
        <v>34</v>
      </c>
      <c r="M15" s="119">
        <v>3</v>
      </c>
      <c r="O15" s="186" t="s">
        <v>65</v>
      </c>
      <c r="P15" s="191" t="s">
        <v>66</v>
      </c>
      <c r="Q15" s="241">
        <v>0.2</v>
      </c>
      <c r="R15" s="224">
        <v>0.15</v>
      </c>
      <c r="S15" s="246">
        <v>0.12</v>
      </c>
      <c r="T15" s="191"/>
      <c r="U15" s="97"/>
      <c r="V15" s="97"/>
      <c r="W15" s="97"/>
    </row>
    <row r="16" s="1" customFormat="1" ht="18" customHeight="1" spans="1:27">
      <c r="A16" s="41" t="s">
        <v>67</v>
      </c>
      <c r="B16" s="130" t="s">
        <v>68</v>
      </c>
      <c r="C16" s="41"/>
      <c r="D16" s="41"/>
      <c r="E16" s="120"/>
      <c r="F16" s="121"/>
      <c r="G16" s="131"/>
      <c r="H16" s="28"/>
      <c r="I16" s="56"/>
      <c r="J16" s="149"/>
      <c r="K16" s="28"/>
      <c r="L16" s="56"/>
      <c r="M16" s="149"/>
      <c r="O16" s="184"/>
      <c r="P16" s="1" t="s">
        <v>69</v>
      </c>
      <c r="Q16" s="238" t="s">
        <v>70</v>
      </c>
      <c r="R16" s="233" t="s">
        <v>24</v>
      </c>
      <c r="S16" s="247" t="s">
        <v>71</v>
      </c>
      <c r="T16" s="248" t="s">
        <v>72</v>
      </c>
      <c r="U16" s="226" t="s">
        <v>73</v>
      </c>
      <c r="V16" s="249" t="s">
        <v>74</v>
      </c>
      <c r="W16" s="250" t="s">
        <v>75</v>
      </c>
      <c r="X16" s="248" t="s">
        <v>76</v>
      </c>
      <c r="Y16" s="226" t="s">
        <v>77</v>
      </c>
      <c r="Z16" s="249" t="s">
        <v>78</v>
      </c>
      <c r="AA16" s="250" t="s">
        <v>79</v>
      </c>
    </row>
    <row r="17" s="1" customFormat="1" ht="14.25" customHeight="1" spans="1:27">
      <c r="A17" s="76"/>
      <c r="B17" s="77" t="s">
        <v>80</v>
      </c>
      <c r="C17" s="76" t="s">
        <v>33</v>
      </c>
      <c r="D17" s="76">
        <v>0.5</v>
      </c>
      <c r="E17" s="132"/>
      <c r="F17" s="125" t="s">
        <v>34</v>
      </c>
      <c r="G17" s="133">
        <v>0.025</v>
      </c>
      <c r="H17" s="132"/>
      <c r="I17" s="125" t="s">
        <v>34</v>
      </c>
      <c r="J17" s="133">
        <v>0.025</v>
      </c>
      <c r="K17" s="132">
        <v>0.0058</v>
      </c>
      <c r="L17" s="125" t="s">
        <v>34</v>
      </c>
      <c r="M17" s="133">
        <v>0.025</v>
      </c>
      <c r="O17" s="193" t="s">
        <v>81</v>
      </c>
      <c r="P17" s="27" t="s">
        <v>82</v>
      </c>
      <c r="Q17" s="251">
        <v>0.22</v>
      </c>
      <c r="R17" s="243">
        <v>0.18</v>
      </c>
      <c r="S17" s="252">
        <v>0.1</v>
      </c>
      <c r="T17" s="248" t="s">
        <v>83</v>
      </c>
      <c r="U17" s="253">
        <v>0.35</v>
      </c>
      <c r="V17" s="254">
        <v>0.28</v>
      </c>
      <c r="W17" s="252">
        <v>0.21</v>
      </c>
      <c r="X17" s="191"/>
      <c r="Y17" s="253">
        <v>0.5</v>
      </c>
      <c r="Z17" s="254">
        <v>0.35</v>
      </c>
      <c r="AA17" s="262">
        <v>0.25</v>
      </c>
    </row>
    <row r="18" s="1" customFormat="1" ht="18" customHeight="1" spans="1:23">
      <c r="A18" s="76" t="s">
        <v>84</v>
      </c>
      <c r="B18" s="23" t="s">
        <v>85</v>
      </c>
      <c r="C18" s="25" t="s">
        <v>33</v>
      </c>
      <c r="D18" s="135">
        <v>0.1</v>
      </c>
      <c r="E18" s="136"/>
      <c r="F18" s="125" t="s">
        <v>34</v>
      </c>
      <c r="G18" s="133">
        <v>0.005</v>
      </c>
      <c r="H18" s="136"/>
      <c r="I18" s="125" t="s">
        <v>34</v>
      </c>
      <c r="J18" s="133">
        <v>0.005</v>
      </c>
      <c r="K18" s="194">
        <v>0.0053</v>
      </c>
      <c r="L18" s="117" t="s">
        <v>29</v>
      </c>
      <c r="M18" s="271">
        <v>0.0027</v>
      </c>
      <c r="O18" s="193" t="s">
        <v>86</v>
      </c>
      <c r="P18" s="193" t="s">
        <v>87</v>
      </c>
      <c r="Q18" s="255" t="s">
        <v>88</v>
      </c>
      <c r="R18" s="255" t="s">
        <v>89</v>
      </c>
      <c r="S18" s="233" t="s">
        <v>90</v>
      </c>
      <c r="T18" s="256" t="s">
        <v>91</v>
      </c>
      <c r="U18" s="231">
        <v>0.2</v>
      </c>
      <c r="V18" s="97"/>
      <c r="W18" s="97"/>
    </row>
    <row r="19" s="1" customFormat="1" ht="18" customHeight="1" spans="1:23">
      <c r="A19" s="25" t="s">
        <v>92</v>
      </c>
      <c r="B19" s="23" t="s">
        <v>87</v>
      </c>
      <c r="C19" s="25" t="s">
        <v>33</v>
      </c>
      <c r="D19" s="138">
        <v>0.001</v>
      </c>
      <c r="E19" s="268" t="s">
        <v>210</v>
      </c>
      <c r="F19" s="125" t="s">
        <v>34</v>
      </c>
      <c r="G19" s="140">
        <v>0.0005</v>
      </c>
      <c r="H19" s="268" t="s">
        <v>210</v>
      </c>
      <c r="I19" s="125" t="s">
        <v>34</v>
      </c>
      <c r="J19" s="140">
        <v>0.0005</v>
      </c>
      <c r="K19" s="268">
        <v>0.00034</v>
      </c>
      <c r="L19" s="125" t="s">
        <v>34</v>
      </c>
      <c r="M19" s="272">
        <v>0.0005</v>
      </c>
      <c r="O19" s="193" t="s">
        <v>93</v>
      </c>
      <c r="P19" s="1" t="s">
        <v>94</v>
      </c>
      <c r="Q19" s="231">
        <v>0.4</v>
      </c>
      <c r="R19" s="257">
        <v>0.24</v>
      </c>
      <c r="S19" s="243">
        <v>0.16</v>
      </c>
      <c r="U19" s="97"/>
      <c r="V19" s="97"/>
      <c r="W19" s="97"/>
    </row>
    <row r="20" s="1" customFormat="1" ht="18" customHeight="1" spans="1:23">
      <c r="A20" s="25" t="s">
        <v>95</v>
      </c>
      <c r="B20" s="23" t="s">
        <v>96</v>
      </c>
      <c r="C20" s="25" t="s">
        <v>97</v>
      </c>
      <c r="D20" s="51">
        <v>5</v>
      </c>
      <c r="E20" s="109">
        <v>1.61</v>
      </c>
      <c r="F20" s="107" t="s">
        <v>29</v>
      </c>
      <c r="G20" s="110">
        <f>IF(AND(E20&gt;0,E20&lt;1.99),E20*0.2,IF(E20&gt;=2,E20*0.1))</f>
        <v>0.322</v>
      </c>
      <c r="H20" s="109">
        <v>4.8</v>
      </c>
      <c r="I20" s="117" t="s">
        <v>29</v>
      </c>
      <c r="J20" s="110">
        <f>IF(AND(H20&gt;0,H20&lt;1.99),H20*0.2,IF(H20&gt;=2,H20*0.1))</f>
        <v>0.48</v>
      </c>
      <c r="K20" s="109">
        <v>1.68</v>
      </c>
      <c r="L20" s="117" t="s">
        <v>29</v>
      </c>
      <c r="M20" s="110">
        <f>IF(AND(K20&gt;0,K20&lt;1.99),K20*0.2,IF(K20&gt;=2,K20*0.1))</f>
        <v>0.336</v>
      </c>
      <c r="O20" s="186">
        <f t="shared" ref="O20:O21" si="0">(E20+H20+K20)/3</f>
        <v>2.69666666666667</v>
      </c>
      <c r="P20" s="191" t="s">
        <v>98</v>
      </c>
      <c r="Q20" s="222" t="s">
        <v>99</v>
      </c>
      <c r="R20" s="222" t="s">
        <v>100</v>
      </c>
      <c r="U20" s="97"/>
      <c r="V20" s="97"/>
      <c r="W20" s="97"/>
    </row>
    <row r="21" s="1" customFormat="1" ht="18" customHeight="1" spans="1:23">
      <c r="A21" s="25" t="s">
        <v>101</v>
      </c>
      <c r="B21" s="23" t="s">
        <v>102</v>
      </c>
      <c r="C21" s="25" t="s">
        <v>33</v>
      </c>
      <c r="D21" s="25">
        <v>350</v>
      </c>
      <c r="E21" s="106">
        <v>11.9</v>
      </c>
      <c r="F21" s="107" t="s">
        <v>29</v>
      </c>
      <c r="G21" s="108">
        <f>IF(AND(E21&gt;0,E21&lt;17.499),E21*0.3,IF(AND(E21&gt;=17.5,E21&lt;34.99),E21*0.23,IF(E21&gt;=35,E21*0.18)))</f>
        <v>3.57</v>
      </c>
      <c r="H21" s="269">
        <v>9.6</v>
      </c>
      <c r="I21" s="273" t="s">
        <v>29</v>
      </c>
      <c r="J21" s="274">
        <f>IF(AND(H21&gt;0,H21&lt;17.499),H21*0.3,IF(AND(H21&gt;=17.5,H21&lt;34.99),H21*0.23,IF(H21&gt;=35,H21*0.18)))</f>
        <v>2.88</v>
      </c>
      <c r="K21" s="106">
        <v>8.8</v>
      </c>
      <c r="L21" s="117" t="s">
        <v>29</v>
      </c>
      <c r="M21" s="108">
        <f>IF(AND(K21&gt;0,K21&lt;17.499),K21*0.3,IF(AND(K21&gt;=17.5,K21&lt;34.99),K21*0.23,IF(K21&gt;=35,K21*0.18)))</f>
        <v>2.64</v>
      </c>
      <c r="O21" s="186">
        <f t="shared" si="0"/>
        <v>10.1</v>
      </c>
      <c r="P21" s="191" t="s">
        <v>103</v>
      </c>
      <c r="Q21" s="231">
        <v>0.2</v>
      </c>
      <c r="R21" s="237">
        <v>0.1</v>
      </c>
      <c r="U21" s="97"/>
      <c r="V21" s="97"/>
      <c r="W21" s="97"/>
    </row>
    <row r="22" s="1" customFormat="1" ht="18" customHeight="1" spans="1:23">
      <c r="A22" s="25" t="s">
        <v>104</v>
      </c>
      <c r="B22" s="23" t="s">
        <v>105</v>
      </c>
      <c r="C22" s="25" t="s">
        <v>33</v>
      </c>
      <c r="D22" s="25">
        <v>500</v>
      </c>
      <c r="E22" s="106">
        <v>5</v>
      </c>
      <c r="F22" s="107" t="s">
        <v>29</v>
      </c>
      <c r="G22" s="108">
        <v>1</v>
      </c>
      <c r="H22" s="106">
        <v>5</v>
      </c>
      <c r="I22" s="117" t="s">
        <v>29</v>
      </c>
      <c r="J22" s="108">
        <v>1</v>
      </c>
      <c r="K22" s="106">
        <v>4.4</v>
      </c>
      <c r="L22" s="125" t="s">
        <v>34</v>
      </c>
      <c r="M22" s="108">
        <v>5</v>
      </c>
      <c r="O22" s="193" t="s">
        <v>106</v>
      </c>
      <c r="P22" s="195" t="s">
        <v>107</v>
      </c>
      <c r="Q22" s="255" t="s">
        <v>108</v>
      </c>
      <c r="R22" s="255" t="s">
        <v>109</v>
      </c>
      <c r="S22" s="233" t="s">
        <v>110</v>
      </c>
      <c r="T22" s="233" t="s">
        <v>111</v>
      </c>
      <c r="U22" s="97"/>
      <c r="V22" s="97"/>
      <c r="W22" s="97"/>
    </row>
    <row r="23" s="1" customFormat="1" ht="24" customHeight="1" spans="1:23">
      <c r="A23" s="25" t="s">
        <v>112</v>
      </c>
      <c r="B23" s="50" t="s">
        <v>113</v>
      </c>
      <c r="C23" s="25" t="s">
        <v>33</v>
      </c>
      <c r="D23" s="25">
        <v>1.93</v>
      </c>
      <c r="E23" s="109"/>
      <c r="F23" s="125" t="s">
        <v>34</v>
      </c>
      <c r="G23" s="110">
        <v>0.1</v>
      </c>
      <c r="H23" s="118"/>
      <c r="I23" s="125" t="s">
        <v>34</v>
      </c>
      <c r="J23" s="108">
        <v>0.1</v>
      </c>
      <c r="K23" s="106"/>
      <c r="L23" s="125" t="s">
        <v>34</v>
      </c>
      <c r="M23" s="108">
        <v>0.1</v>
      </c>
      <c r="O23" s="186">
        <f>(E23+H23+K23)/3</f>
        <v>0</v>
      </c>
      <c r="P23" t="s">
        <v>114</v>
      </c>
      <c r="Q23" s="231">
        <v>0.3</v>
      </c>
      <c r="R23" s="257">
        <v>0.23</v>
      </c>
      <c r="S23" s="243">
        <v>0.18</v>
      </c>
      <c r="T23" s="243">
        <v>0.15</v>
      </c>
      <c r="U23" s="97"/>
      <c r="V23" s="97"/>
      <c r="W23" s="97"/>
    </row>
    <row r="24" s="1" customFormat="1" ht="25.5" customHeight="1" spans="1:27">
      <c r="A24" s="25" t="s">
        <v>115</v>
      </c>
      <c r="B24" s="23" t="s">
        <v>116</v>
      </c>
      <c r="C24" s="25" t="s">
        <v>33</v>
      </c>
      <c r="D24" s="25">
        <v>3.3</v>
      </c>
      <c r="E24" s="22"/>
      <c r="F24" s="107" t="s">
        <v>34</v>
      </c>
      <c r="G24" s="110">
        <v>0.02</v>
      </c>
      <c r="H24" s="22" t="s">
        <v>210</v>
      </c>
      <c r="I24" s="107" t="s">
        <v>34</v>
      </c>
      <c r="J24" s="110">
        <v>0.02</v>
      </c>
      <c r="K24" s="22">
        <v>0.0008</v>
      </c>
      <c r="L24" s="107" t="s">
        <v>34</v>
      </c>
      <c r="M24" s="110">
        <v>0.02</v>
      </c>
      <c r="O24" s="193" t="s">
        <v>117</v>
      </c>
      <c r="P24" s="195" t="s">
        <v>118</v>
      </c>
      <c r="Q24" s="222" t="s">
        <v>119</v>
      </c>
      <c r="R24" s="222" t="s">
        <v>120</v>
      </c>
      <c r="S24" s="222" t="s">
        <v>121</v>
      </c>
      <c r="T24" s="258" t="s">
        <v>122</v>
      </c>
      <c r="U24" s="226" t="s">
        <v>123</v>
      </c>
      <c r="V24" s="249" t="s">
        <v>124</v>
      </c>
      <c r="W24" s="259" t="s">
        <v>125</v>
      </c>
      <c r="X24" s="260" t="s">
        <v>126</v>
      </c>
      <c r="Y24" s="226" t="s">
        <v>127</v>
      </c>
      <c r="Z24" s="249" t="s">
        <v>128</v>
      </c>
      <c r="AA24" s="259" t="s">
        <v>129</v>
      </c>
    </row>
    <row r="25" s="1" customFormat="1" ht="18" customHeight="1" spans="1:27">
      <c r="A25" s="25" t="s">
        <v>130</v>
      </c>
      <c r="B25" s="23" t="s">
        <v>131</v>
      </c>
      <c r="C25" s="25" t="s">
        <v>33</v>
      </c>
      <c r="D25" s="51">
        <v>45</v>
      </c>
      <c r="E25" s="109" t="s">
        <v>210</v>
      </c>
      <c r="F25" s="107" t="s">
        <v>34</v>
      </c>
      <c r="G25" s="108">
        <v>0.4</v>
      </c>
      <c r="H25" s="109"/>
      <c r="I25" s="107" t="s">
        <v>34</v>
      </c>
      <c r="J25" s="108">
        <v>0.4</v>
      </c>
      <c r="K25" s="106"/>
      <c r="L25" s="107" t="s">
        <v>34</v>
      </c>
      <c r="M25" s="108">
        <v>0.4</v>
      </c>
      <c r="O25" s="186" t="e">
        <f>(E25+H25+K25)/3</f>
        <v>#VALUE!</v>
      </c>
      <c r="P25" s="1" t="s">
        <v>132</v>
      </c>
      <c r="Q25" s="231">
        <v>0.2</v>
      </c>
      <c r="R25" s="225">
        <v>0.15</v>
      </c>
      <c r="S25" s="237">
        <v>0.12</v>
      </c>
      <c r="T25" s="248" t="s">
        <v>133</v>
      </c>
      <c r="U25" s="253">
        <v>0.3</v>
      </c>
      <c r="V25" s="254">
        <v>0.2</v>
      </c>
      <c r="W25" s="252">
        <v>0.14</v>
      </c>
      <c r="X25" s="261" t="s">
        <v>134</v>
      </c>
      <c r="Y25" s="253">
        <v>0.5</v>
      </c>
      <c r="Z25" s="254">
        <v>0.38</v>
      </c>
      <c r="AA25" s="262">
        <v>0.25</v>
      </c>
    </row>
    <row r="26" s="1" customFormat="1" ht="18" customHeight="1" spans="1:22">
      <c r="A26" s="25" t="s">
        <v>135</v>
      </c>
      <c r="B26" s="23" t="s">
        <v>136</v>
      </c>
      <c r="C26" s="25" t="s">
        <v>33</v>
      </c>
      <c r="D26" s="51">
        <v>1.5</v>
      </c>
      <c r="E26" s="143" t="s">
        <v>210</v>
      </c>
      <c r="F26" s="107" t="s">
        <v>34</v>
      </c>
      <c r="G26" s="145">
        <v>0.05</v>
      </c>
      <c r="H26" s="143" t="s">
        <v>210</v>
      </c>
      <c r="I26" s="107" t="s">
        <v>34</v>
      </c>
      <c r="J26" s="145">
        <v>0.05</v>
      </c>
      <c r="K26" s="143">
        <v>0.04</v>
      </c>
      <c r="L26" s="107" t="s">
        <v>34</v>
      </c>
      <c r="M26" s="145">
        <v>0.05</v>
      </c>
      <c r="O26" s="196" t="e">
        <f>(E26+H26+K26)/3</f>
        <v>#VALUE!</v>
      </c>
      <c r="P26" s="1" t="s">
        <v>137</v>
      </c>
      <c r="Q26" s="255" t="s">
        <v>138</v>
      </c>
      <c r="R26" s="233" t="s">
        <v>139</v>
      </c>
      <c r="T26" s="260" t="s">
        <v>140</v>
      </c>
      <c r="U26" s="255" t="s">
        <v>141</v>
      </c>
      <c r="V26" s="255" t="s">
        <v>142</v>
      </c>
    </row>
    <row r="27" s="1" customFormat="1" ht="18" customHeight="1" spans="1:22">
      <c r="A27" s="25" t="s">
        <v>143</v>
      </c>
      <c r="B27" s="23" t="s">
        <v>144</v>
      </c>
      <c r="C27" s="25" t="s">
        <v>33</v>
      </c>
      <c r="D27" s="51">
        <v>0.3</v>
      </c>
      <c r="E27" s="109"/>
      <c r="F27" s="125" t="s">
        <v>34</v>
      </c>
      <c r="G27" s="108">
        <v>0.1</v>
      </c>
      <c r="H27" s="118"/>
      <c r="I27" s="125" t="s">
        <v>34</v>
      </c>
      <c r="J27" s="108">
        <v>0.1</v>
      </c>
      <c r="K27" s="275"/>
      <c r="L27" s="125" t="s">
        <v>34</v>
      </c>
      <c r="M27" s="108">
        <v>0.1</v>
      </c>
      <c r="O27" s="186">
        <f>(E27+H27+K27)/3</f>
        <v>0</v>
      </c>
      <c r="P27" s="197" t="s">
        <v>145</v>
      </c>
      <c r="Q27" s="257">
        <v>0.2</v>
      </c>
      <c r="R27" s="243">
        <v>0.15</v>
      </c>
      <c r="T27" s="256" t="s">
        <v>146</v>
      </c>
      <c r="U27" s="224">
        <v>0.25</v>
      </c>
      <c r="V27" s="224">
        <v>0.07</v>
      </c>
    </row>
    <row r="28" s="1" customFormat="1" ht="18" customHeight="1" spans="1:23">
      <c r="A28" s="25" t="s">
        <v>147</v>
      </c>
      <c r="B28" s="23" t="s">
        <v>148</v>
      </c>
      <c r="C28" s="25" t="s">
        <v>33</v>
      </c>
      <c r="D28" s="51">
        <v>0.2</v>
      </c>
      <c r="E28" s="143">
        <v>0.028</v>
      </c>
      <c r="F28" s="144" t="s">
        <v>29</v>
      </c>
      <c r="G28" s="145">
        <f>IF(AND(E28&gt;0,E28&lt;0.0499),E28*0.36,IF(AND(E28&gt;=0.05,E28&lt;0.199),E28*0.26,IF(E28&gt;=0.2,E28*0.16)))</f>
        <v>0.01008</v>
      </c>
      <c r="H28" s="143">
        <v>0.026</v>
      </c>
      <c r="I28" s="144" t="s">
        <v>29</v>
      </c>
      <c r="J28" s="145">
        <f>IF(AND(H28&gt;0,H28&lt;0.0499),H28*0.36,IF(AND(H28&gt;=0.05,H28&lt;0.199),H28*0.26,IF(H28&gt;=0.2,H28*0.16)))</f>
        <v>0.00936</v>
      </c>
      <c r="K28" s="143">
        <v>0.033</v>
      </c>
      <c r="L28" s="144" t="s">
        <v>29</v>
      </c>
      <c r="M28" s="145">
        <f>IF(AND(K28&gt;0,K28&lt;0.0499),K28*0.36,IF(AND(K28&gt;=0.05,K28&lt;0.199),K28*0.26,IF(K28&gt;=0.2,K28*0.16)))</f>
        <v>0.01188</v>
      </c>
      <c r="O28" s="186">
        <f>(E28+H28+K28)/3</f>
        <v>0.029</v>
      </c>
      <c r="P28" s="1" t="s">
        <v>149</v>
      </c>
      <c r="Q28" s="255" t="s">
        <v>150</v>
      </c>
      <c r="R28" s="255" t="s">
        <v>151</v>
      </c>
      <c r="S28" s="233" t="s">
        <v>152</v>
      </c>
      <c r="T28" s="256" t="s">
        <v>153</v>
      </c>
      <c r="U28" s="226" t="s">
        <v>154</v>
      </c>
      <c r="V28" s="259" t="s">
        <v>155</v>
      </c>
      <c r="W28" s="233" t="s">
        <v>156</v>
      </c>
    </row>
    <row r="29" s="1" customFormat="1" ht="18" customHeight="1" spans="1:23">
      <c r="A29" s="25" t="s">
        <v>157</v>
      </c>
      <c r="B29" s="23" t="s">
        <v>158</v>
      </c>
      <c r="C29" s="25" t="s">
        <v>33</v>
      </c>
      <c r="D29" s="51">
        <v>3.5</v>
      </c>
      <c r="E29" s="22"/>
      <c r="F29" s="107" t="s">
        <v>34</v>
      </c>
      <c r="G29" s="110">
        <v>0.01</v>
      </c>
      <c r="H29" s="22"/>
      <c r="I29" s="107" t="s">
        <v>34</v>
      </c>
      <c r="J29" s="110">
        <v>0.01</v>
      </c>
      <c r="K29" s="22"/>
      <c r="L29" s="107" t="s">
        <v>34</v>
      </c>
      <c r="M29" s="110">
        <v>0.01</v>
      </c>
      <c r="O29" s="184" t="s">
        <v>159</v>
      </c>
      <c r="P29" s="191" t="s">
        <v>50</v>
      </c>
      <c r="Q29" s="231">
        <v>0.3</v>
      </c>
      <c r="R29" s="257">
        <v>0.25</v>
      </c>
      <c r="S29" s="243">
        <v>0.18</v>
      </c>
      <c r="T29" s="248" t="s">
        <v>160</v>
      </c>
      <c r="U29" s="241">
        <v>0.36</v>
      </c>
      <c r="V29" s="246">
        <v>0.26</v>
      </c>
      <c r="W29" s="243">
        <v>0.16</v>
      </c>
    </row>
    <row r="30" s="1" customFormat="1" ht="18" customHeight="1" spans="1:23">
      <c r="A30" s="25" t="s">
        <v>161</v>
      </c>
      <c r="B30" s="23" t="s">
        <v>162</v>
      </c>
      <c r="C30" s="25" t="s">
        <v>33</v>
      </c>
      <c r="D30" s="147">
        <v>0.1</v>
      </c>
      <c r="E30" s="22" t="s">
        <v>210</v>
      </c>
      <c r="F30" s="107" t="s">
        <v>34</v>
      </c>
      <c r="G30" s="145">
        <v>0.01</v>
      </c>
      <c r="H30" s="148" t="s">
        <v>210</v>
      </c>
      <c r="I30" s="107" t="s">
        <v>34</v>
      </c>
      <c r="J30" s="145">
        <v>0.01</v>
      </c>
      <c r="K30" s="22"/>
      <c r="L30" s="107" t="s">
        <v>34</v>
      </c>
      <c r="M30" s="110">
        <v>0.01</v>
      </c>
      <c r="O30" s="184" t="s">
        <v>159</v>
      </c>
      <c r="P30" s="195" t="s">
        <v>163</v>
      </c>
      <c r="Q30" s="255" t="s">
        <v>164</v>
      </c>
      <c r="R30" s="255" t="s">
        <v>45</v>
      </c>
      <c r="S30" s="233" t="s">
        <v>165</v>
      </c>
      <c r="T30" s="256" t="s">
        <v>166</v>
      </c>
      <c r="U30" s="238" t="s">
        <v>154</v>
      </c>
      <c r="V30" s="245" t="s">
        <v>167</v>
      </c>
      <c r="W30" s="97"/>
    </row>
    <row r="31" s="1" customFormat="1" ht="18" customHeight="1" spans="1:23">
      <c r="A31" s="25" t="s">
        <v>168</v>
      </c>
      <c r="B31" s="23" t="s">
        <v>169</v>
      </c>
      <c r="C31" s="25" t="s">
        <v>33</v>
      </c>
      <c r="D31" s="51">
        <v>0.5</v>
      </c>
      <c r="E31" s="22"/>
      <c r="F31" s="107" t="s">
        <v>34</v>
      </c>
      <c r="G31" s="110">
        <v>0.05</v>
      </c>
      <c r="H31" s="22"/>
      <c r="I31" s="107" t="s">
        <v>34</v>
      </c>
      <c r="J31" s="110">
        <v>0.05</v>
      </c>
      <c r="K31" s="22"/>
      <c r="L31" s="107" t="s">
        <v>34</v>
      </c>
      <c r="M31" s="110">
        <v>0.05</v>
      </c>
      <c r="O31" s="184" t="s">
        <v>170</v>
      </c>
      <c r="P31" s="191" t="s">
        <v>171</v>
      </c>
      <c r="Q31" s="231">
        <v>0.4</v>
      </c>
      <c r="R31" s="257">
        <v>0.3</v>
      </c>
      <c r="S31" s="243">
        <v>0.24</v>
      </c>
      <c r="T31" s="256"/>
      <c r="U31" s="253">
        <v>0.25</v>
      </c>
      <c r="V31" s="262">
        <v>0.15</v>
      </c>
      <c r="W31" s="97"/>
    </row>
    <row r="32" s="1" customFormat="1" ht="18" customHeight="1" spans="1:23">
      <c r="A32" s="20" t="s">
        <v>172</v>
      </c>
      <c r="B32" s="59" t="s">
        <v>173</v>
      </c>
      <c r="C32" s="60" t="s">
        <v>174</v>
      </c>
      <c r="D32" s="149" t="s">
        <v>175</v>
      </c>
      <c r="E32" s="150"/>
      <c r="F32" s="150"/>
      <c r="G32" s="150"/>
      <c r="H32" s="150"/>
      <c r="I32" s="150"/>
      <c r="J32" s="150"/>
      <c r="K32" s="200"/>
      <c r="L32" s="201"/>
      <c r="M32" s="202"/>
      <c r="N32" s="203"/>
      <c r="P32" s="1" t="s">
        <v>176</v>
      </c>
      <c r="Q32" s="255" t="s">
        <v>177</v>
      </c>
      <c r="R32" s="263" t="s">
        <v>178</v>
      </c>
      <c r="U32" s="97"/>
      <c r="V32" s="97"/>
      <c r="W32" s="97"/>
    </row>
    <row r="33" s="1" customFormat="1" ht="18" customHeight="1" spans="1:23">
      <c r="A33" s="20"/>
      <c r="B33" s="63"/>
      <c r="C33" s="64" t="s">
        <v>179</v>
      </c>
      <c r="D33" s="151" t="s">
        <v>180</v>
      </c>
      <c r="E33" s="17"/>
      <c r="F33" s="27">
        <v>0</v>
      </c>
      <c r="G33" s="151"/>
      <c r="H33" s="17"/>
      <c r="I33" s="27">
        <v>0</v>
      </c>
      <c r="J33" s="151"/>
      <c r="K33" s="204"/>
      <c r="L33" s="205">
        <v>0</v>
      </c>
      <c r="M33" s="206"/>
      <c r="N33" s="203"/>
      <c r="O33" s="207">
        <f>(E33+H33+K33)/3</f>
        <v>0</v>
      </c>
      <c r="P33" s="191" t="s">
        <v>167</v>
      </c>
      <c r="Q33" s="231">
        <v>0.3</v>
      </c>
      <c r="R33" s="231">
        <v>0.2</v>
      </c>
      <c r="U33" s="97"/>
      <c r="V33" s="97"/>
      <c r="W33" s="97"/>
    </row>
    <row r="34" s="1" customFormat="1" ht="12" customHeight="1" spans="1:23">
      <c r="A34" s="28" t="s">
        <v>181</v>
      </c>
      <c r="B34" s="70" t="s">
        <v>182</v>
      </c>
      <c r="C34" s="71" t="s">
        <v>174</v>
      </c>
      <c r="D34" s="153" t="s">
        <v>183</v>
      </c>
      <c r="E34" s="154"/>
      <c r="F34" s="154"/>
      <c r="G34" s="154"/>
      <c r="H34" s="154"/>
      <c r="I34" s="154"/>
      <c r="J34" s="154"/>
      <c r="K34" s="154"/>
      <c r="L34" s="154"/>
      <c r="M34" s="154"/>
      <c r="N34" s="208"/>
      <c r="P34" s="191"/>
      <c r="Q34" s="229"/>
      <c r="R34" s="229"/>
      <c r="U34" s="97"/>
      <c r="V34" s="97"/>
      <c r="W34" s="97"/>
    </row>
    <row r="35" s="1" customFormat="1" ht="15.75" customHeight="1" spans="1:23">
      <c r="A35" s="32"/>
      <c r="B35" s="73"/>
      <c r="C35" s="64" t="s">
        <v>184</v>
      </c>
      <c r="D35" s="155" t="s">
        <v>184</v>
      </c>
      <c r="E35" s="156" t="s">
        <v>185</v>
      </c>
      <c r="F35" s="156"/>
      <c r="G35" s="156"/>
      <c r="H35" s="156" t="s">
        <v>185</v>
      </c>
      <c r="I35" s="156"/>
      <c r="J35" s="156"/>
      <c r="K35" s="156" t="s">
        <v>185</v>
      </c>
      <c r="L35" s="156"/>
      <c r="M35" s="156"/>
      <c r="N35" s="209"/>
      <c r="S35" s="97"/>
      <c r="U35" s="97"/>
      <c r="V35" s="97"/>
      <c r="W35" s="97"/>
    </row>
    <row r="36" s="1" customFormat="1" ht="15.75" customHeight="1" spans="1:23">
      <c r="A36" s="41" t="s">
        <v>186</v>
      </c>
      <c r="B36" s="42" t="s">
        <v>187</v>
      </c>
      <c r="C36" s="60" t="s">
        <v>174</v>
      </c>
      <c r="D36" s="157" t="s">
        <v>183</v>
      </c>
      <c r="E36" s="154"/>
      <c r="F36" s="154"/>
      <c r="G36" s="154"/>
      <c r="H36" s="154"/>
      <c r="I36" s="154"/>
      <c r="J36" s="154"/>
      <c r="K36" s="154"/>
      <c r="L36" s="154"/>
      <c r="M36" s="154"/>
      <c r="N36" s="208"/>
      <c r="S36" s="191"/>
      <c r="T36" s="191"/>
      <c r="U36" s="229"/>
      <c r="V36" s="229"/>
      <c r="W36" s="261"/>
    </row>
    <row r="37" s="1" customFormat="1" ht="15.75" customHeight="1" spans="1:23">
      <c r="A37" s="76"/>
      <c r="B37" s="77" t="s">
        <v>188</v>
      </c>
      <c r="C37" s="64" t="s">
        <v>184</v>
      </c>
      <c r="D37" s="76" t="s">
        <v>184</v>
      </c>
      <c r="E37" s="156" t="s">
        <v>185</v>
      </c>
      <c r="F37" s="156"/>
      <c r="G37" s="156"/>
      <c r="H37" s="156" t="s">
        <v>185</v>
      </c>
      <c r="I37" s="156"/>
      <c r="J37" s="156"/>
      <c r="K37" s="156" t="s">
        <v>185</v>
      </c>
      <c r="L37" s="156"/>
      <c r="M37" s="156"/>
      <c r="N37" s="209"/>
      <c r="Q37" s="264"/>
      <c r="R37" s="97"/>
      <c r="S37" s="97"/>
      <c r="T37" s="191"/>
      <c r="U37" s="261"/>
      <c r="V37" s="261"/>
      <c r="W37" s="261"/>
    </row>
    <row r="38" s="1" customFormat="1" ht="15.75" customHeight="1" spans="1:23">
      <c r="A38" s="29" t="s">
        <v>189</v>
      </c>
      <c r="B38" s="29" t="s">
        <v>190</v>
      </c>
      <c r="C38" s="60" t="s">
        <v>191</v>
      </c>
      <c r="D38" s="157" t="s">
        <v>183</v>
      </c>
      <c r="E38" s="154"/>
      <c r="F38" s="154"/>
      <c r="G38" s="154"/>
      <c r="H38" s="154"/>
      <c r="I38" s="154"/>
      <c r="J38" s="154"/>
      <c r="K38" s="154"/>
      <c r="L38" s="154"/>
      <c r="M38" s="154"/>
      <c r="N38" s="208"/>
      <c r="P38" s="191"/>
      <c r="Q38" s="229"/>
      <c r="R38" s="229"/>
      <c r="S38" s="229"/>
      <c r="U38" s="97"/>
      <c r="V38" s="97"/>
      <c r="W38" s="97"/>
    </row>
    <row r="39" s="1" customFormat="1" ht="15.75" customHeight="1" spans="1:23">
      <c r="A39" s="33"/>
      <c r="B39" s="33"/>
      <c r="C39" s="64" t="s">
        <v>184</v>
      </c>
      <c r="D39" s="76" t="s">
        <v>184</v>
      </c>
      <c r="E39" s="156" t="s">
        <v>185</v>
      </c>
      <c r="F39" s="156"/>
      <c r="G39" s="156"/>
      <c r="H39" s="156" t="s">
        <v>185</v>
      </c>
      <c r="I39" s="156"/>
      <c r="J39" s="156"/>
      <c r="K39" s="156" t="s">
        <v>185</v>
      </c>
      <c r="L39" s="156"/>
      <c r="M39" s="156"/>
      <c r="N39" s="209"/>
      <c r="Q39" s="264"/>
      <c r="R39" s="265"/>
      <c r="S39" s="97"/>
      <c r="U39" s="97"/>
      <c r="V39" s="97"/>
      <c r="W39" s="97"/>
    </row>
    <row r="40" s="1" customFormat="1" ht="15.75" customHeight="1" spans="1:23">
      <c r="A40" s="18" t="s">
        <v>192</v>
      </c>
      <c r="B40" s="78" t="s">
        <v>193</v>
      </c>
      <c r="C40" s="60" t="s">
        <v>174</v>
      </c>
      <c r="D40" s="157" t="s">
        <v>183</v>
      </c>
      <c r="E40" s="159"/>
      <c r="F40" s="160"/>
      <c r="G40" s="160"/>
      <c r="H40" s="159"/>
      <c r="I40" s="160"/>
      <c r="J40" s="160"/>
      <c r="K40" s="159"/>
      <c r="L40" s="160"/>
      <c r="M40" s="210"/>
      <c r="N40" s="209"/>
      <c r="P40" s="191"/>
      <c r="Q40" s="229"/>
      <c r="R40" s="229"/>
      <c r="S40" s="97"/>
      <c r="U40" s="97"/>
      <c r="V40" s="97"/>
      <c r="W40" s="97"/>
    </row>
    <row r="41" s="1" customFormat="1" ht="15.75" customHeight="1" spans="1:23">
      <c r="A41" s="18"/>
      <c r="B41" s="79"/>
      <c r="C41" s="71" t="s">
        <v>184</v>
      </c>
      <c r="D41" s="80" t="s">
        <v>184</v>
      </c>
      <c r="E41" s="156" t="s">
        <v>185</v>
      </c>
      <c r="F41" s="156"/>
      <c r="G41" s="156"/>
      <c r="H41" s="156" t="s">
        <v>185</v>
      </c>
      <c r="I41" s="156"/>
      <c r="J41" s="156"/>
      <c r="K41" s="156" t="s">
        <v>185</v>
      </c>
      <c r="L41" s="156"/>
      <c r="M41" s="211"/>
      <c r="N41" s="209"/>
      <c r="P41" s="191"/>
      <c r="Q41" s="229"/>
      <c r="R41" s="229"/>
      <c r="S41" s="97"/>
      <c r="U41" s="97"/>
      <c r="V41" s="97"/>
      <c r="W41" s="97"/>
    </row>
    <row r="42" s="1" customFormat="1" ht="15.75" customHeight="1" spans="1:23">
      <c r="A42" s="81" t="s">
        <v>194</v>
      </c>
      <c r="B42" s="82" t="s">
        <v>195</v>
      </c>
      <c r="C42" s="60" t="s">
        <v>174</v>
      </c>
      <c r="D42" s="83" t="s">
        <v>183</v>
      </c>
      <c r="E42" s="162"/>
      <c r="F42" s="162"/>
      <c r="G42" s="162"/>
      <c r="H42" s="163"/>
      <c r="I42" s="162"/>
      <c r="J42" s="212"/>
      <c r="K42" s="162"/>
      <c r="L42" s="162"/>
      <c r="M42" s="212"/>
      <c r="N42" s="209"/>
      <c r="P42" s="191"/>
      <c r="Q42" s="229"/>
      <c r="R42" s="229"/>
      <c r="S42" s="97"/>
      <c r="U42" s="97"/>
      <c r="V42" s="97"/>
      <c r="W42" s="97"/>
    </row>
    <row r="43" s="1" customFormat="1" ht="15.75" customHeight="1" spans="1:23">
      <c r="A43" s="84"/>
      <c r="B43" s="85"/>
      <c r="C43" s="64" t="s">
        <v>196</v>
      </c>
      <c r="D43" s="86" t="s">
        <v>196</v>
      </c>
      <c r="E43" s="156" t="s">
        <v>185</v>
      </c>
      <c r="F43" s="156"/>
      <c r="G43" s="156"/>
      <c r="H43" s="156" t="s">
        <v>185</v>
      </c>
      <c r="I43" s="156"/>
      <c r="J43" s="156"/>
      <c r="K43" s="156" t="s">
        <v>185</v>
      </c>
      <c r="L43" s="156"/>
      <c r="M43" s="156"/>
      <c r="N43" s="209"/>
      <c r="P43" s="191"/>
      <c r="Q43" s="229"/>
      <c r="R43" s="229"/>
      <c r="S43" s="97"/>
      <c r="U43" s="97"/>
      <c r="V43" s="97"/>
      <c r="W43" s="97"/>
    </row>
    <row r="44" s="1" customFormat="1" ht="15.75" customHeight="1" spans="1:23">
      <c r="A44" s="20" t="s">
        <v>197</v>
      </c>
      <c r="B44" s="87" t="s">
        <v>198</v>
      </c>
      <c r="C44" s="88" t="s">
        <v>199</v>
      </c>
      <c r="D44" s="89" t="s">
        <v>183</v>
      </c>
      <c r="E44" s="165"/>
      <c r="F44" s="166"/>
      <c r="G44" s="167"/>
      <c r="H44" s="165"/>
      <c r="I44" s="166"/>
      <c r="J44" s="166"/>
      <c r="K44" s="166"/>
      <c r="L44" s="166"/>
      <c r="M44" s="167"/>
      <c r="N44" s="208"/>
      <c r="P44" s="191"/>
      <c r="Q44" s="229"/>
      <c r="R44" s="229"/>
      <c r="S44" s="97"/>
      <c r="U44" s="97"/>
      <c r="V44" s="97"/>
      <c r="W44" s="97"/>
    </row>
    <row r="45" s="1" customFormat="1" ht="25.5" customHeight="1" spans="1:23">
      <c r="A45" s="76"/>
      <c r="B45" s="90"/>
      <c r="C45" s="91"/>
      <c r="D45" s="32" t="s">
        <v>200</v>
      </c>
      <c r="E45" s="169" t="s">
        <v>185</v>
      </c>
      <c r="F45" s="170"/>
      <c r="G45" s="171"/>
      <c r="H45" s="169" t="s">
        <v>185</v>
      </c>
      <c r="I45" s="170"/>
      <c r="J45" s="170"/>
      <c r="K45" s="170" t="s">
        <v>185</v>
      </c>
      <c r="L45" s="170"/>
      <c r="M45" s="171"/>
      <c r="N45" s="209"/>
      <c r="Q45" s="264"/>
      <c r="R45" s="265"/>
      <c r="S45" s="97"/>
      <c r="U45" s="97"/>
      <c r="V45" s="97"/>
      <c r="W45" s="97"/>
    </row>
    <row r="46" s="1" customFormat="1" ht="13.15" customHeight="1" spans="1:23">
      <c r="A46" s="27"/>
      <c r="B46" s="182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P46" s="191"/>
      <c r="Q46" s="229"/>
      <c r="R46" s="229"/>
      <c r="S46" s="97"/>
      <c r="U46" s="229"/>
      <c r="V46" s="229"/>
      <c r="W46" s="97"/>
    </row>
    <row r="47" s="1" customFormat="1" customHeight="1" spans="1:23">
      <c r="A47" s="27"/>
      <c r="B47" s="183" t="s">
        <v>211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Q47" s="264"/>
      <c r="R47" s="265"/>
      <c r="S47" s="265"/>
      <c r="U47" s="97"/>
      <c r="V47" s="97"/>
      <c r="W47" s="97"/>
    </row>
    <row r="48" s="1" customFormat="1" ht="16.5" customHeight="1" spans="16:23">
      <c r="P48" s="191"/>
      <c r="Q48" s="229"/>
      <c r="R48" s="229"/>
      <c r="S48" s="229"/>
      <c r="U48" s="97"/>
      <c r="V48" s="97"/>
      <c r="W48" s="97"/>
    </row>
    <row r="49" s="1" customFormat="1" spans="16:23">
      <c r="P49" s="191"/>
      <c r="Q49" s="97"/>
      <c r="R49" s="97"/>
      <c r="S49" s="97"/>
      <c r="U49" s="97"/>
      <c r="V49" s="97"/>
      <c r="W49" s="97"/>
    </row>
    <row r="50" s="1" customFormat="1" spans="16:23">
      <c r="P50"/>
      <c r="Q50"/>
      <c r="R50"/>
      <c r="S50"/>
      <c r="T50"/>
      <c r="U50"/>
      <c r="V50"/>
      <c r="W50"/>
    </row>
    <row r="51" spans="17:24">
      <c r="Q51"/>
      <c r="R51"/>
      <c r="S51"/>
      <c r="T51"/>
      <c r="U51"/>
      <c r="V51"/>
      <c r="W51"/>
      <c r="X51"/>
    </row>
    <row r="52" spans="17:24">
      <c r="Q52"/>
      <c r="R52"/>
      <c r="S52"/>
      <c r="T52"/>
      <c r="U52"/>
      <c r="V52"/>
      <c r="W52"/>
      <c r="X52"/>
    </row>
    <row r="53" spans="17:24">
      <c r="Q53"/>
      <c r="R53"/>
      <c r="S53"/>
      <c r="T53"/>
      <c r="U53"/>
      <c r="V53"/>
      <c r="W53"/>
      <c r="X53"/>
    </row>
    <row r="54" spans="17:24">
      <c r="Q54"/>
      <c r="R54"/>
      <c r="S54"/>
      <c r="T54"/>
      <c r="U54"/>
      <c r="V54"/>
      <c r="W54"/>
      <c r="X54"/>
    </row>
    <row r="55" spans="17:24">
      <c r="Q55"/>
      <c r="R55"/>
      <c r="S55"/>
      <c r="T55"/>
      <c r="U55"/>
      <c r="V55"/>
      <c r="W55"/>
      <c r="X55"/>
    </row>
    <row r="56" spans="17:24">
      <c r="Q56"/>
      <c r="R56"/>
      <c r="S56"/>
      <c r="T56"/>
      <c r="U56"/>
      <c r="V56"/>
      <c r="W56"/>
      <c r="X56"/>
    </row>
    <row r="57" spans="17:17">
      <c r="Q57" s="191"/>
    </row>
    <row r="58" spans="17:17">
      <c r="Q58" s="191"/>
    </row>
  </sheetData>
  <mergeCells count="48">
    <mergeCell ref="E3:G3"/>
    <mergeCell ref="H3:J3"/>
    <mergeCell ref="K3:M3"/>
    <mergeCell ref="E4:G4"/>
    <mergeCell ref="H4:J4"/>
    <mergeCell ref="K4:M4"/>
    <mergeCell ref="E5:G5"/>
    <mergeCell ref="H5:J5"/>
    <mergeCell ref="K5:M5"/>
    <mergeCell ref="E6:G6"/>
    <mergeCell ref="H6:J6"/>
    <mergeCell ref="K6:M6"/>
    <mergeCell ref="E32:G32"/>
    <mergeCell ref="H32:J32"/>
    <mergeCell ref="E34:G34"/>
    <mergeCell ref="H34:J34"/>
    <mergeCell ref="K34:M34"/>
    <mergeCell ref="E35:G35"/>
    <mergeCell ref="H35:J35"/>
    <mergeCell ref="K35:M35"/>
    <mergeCell ref="E36:G36"/>
    <mergeCell ref="H36:J36"/>
    <mergeCell ref="K36:M36"/>
    <mergeCell ref="E37:G37"/>
    <mergeCell ref="H37:J37"/>
    <mergeCell ref="K37:M37"/>
    <mergeCell ref="E38:G38"/>
    <mergeCell ref="H38:J38"/>
    <mergeCell ref="K38:M38"/>
    <mergeCell ref="E39:G39"/>
    <mergeCell ref="H39:J39"/>
    <mergeCell ref="K39:M39"/>
    <mergeCell ref="E41:G41"/>
    <mergeCell ref="H41:J41"/>
    <mergeCell ref="K41:M41"/>
    <mergeCell ref="E43:G43"/>
    <mergeCell ref="H43:J43"/>
    <mergeCell ref="K43:M43"/>
    <mergeCell ref="E44:G44"/>
    <mergeCell ref="H44:J44"/>
    <mergeCell ref="K44:M44"/>
    <mergeCell ref="E45:G45"/>
    <mergeCell ref="H45:J45"/>
    <mergeCell ref="K45:M45"/>
    <mergeCell ref="B47:K47"/>
    <mergeCell ref="B42:B43"/>
    <mergeCell ref="B44:B45"/>
    <mergeCell ref="C44:C45"/>
  </mergeCells>
  <pageMargins left="0.236111111111111" right="0.196527777777778" top="0.196527777777778" bottom="0.196527777777778" header="0.196527777777778" footer="0.196527777777778"/>
  <pageSetup paperSize="9" fitToWidth="0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5"/>
  <sheetViews>
    <sheetView workbookViewId="0">
      <selection activeCell="O32" sqref="O32"/>
    </sheetView>
  </sheetViews>
  <sheetFormatPr defaultColWidth="9.14444444444444" defaultRowHeight="15"/>
  <cols>
    <col min="1" max="1" width="4" style="1" customWidth="1"/>
    <col min="2" max="2" width="25.7111111111111" style="1" customWidth="1"/>
    <col min="3" max="3" width="10.8555555555556" style="1" customWidth="1"/>
    <col min="4" max="4" width="10.1444444444444" style="1" customWidth="1"/>
    <col min="5" max="5" width="7.28888888888889" style="1" customWidth="1"/>
    <col min="6" max="6" width="2.85555555555556" style="1" customWidth="1"/>
    <col min="7" max="8" width="7.71111111111111" style="1" customWidth="1"/>
    <col min="9" max="9" width="2.85555555555556" style="1" customWidth="1"/>
    <col min="10" max="10" width="6.85555555555556" style="1" customWidth="1"/>
    <col min="11" max="11" width="6.42222222222222" style="1" customWidth="1"/>
    <col min="12" max="12" width="2.56666666666667" style="1" customWidth="1"/>
    <col min="13" max="13" width="7.71111111111111" style="1" customWidth="1"/>
    <col min="14" max="14" width="2.85555555555556" style="1" customWidth="1"/>
    <col min="15" max="15" width="9.14444444444444" style="1" customWidth="1"/>
    <col min="16" max="17" width="13" style="1" customWidth="1"/>
    <col min="18" max="18" width="11.4222222222222" style="1" customWidth="1"/>
    <col min="19" max="19" width="12.7111111111111" style="1" customWidth="1"/>
    <col min="20" max="20" width="11.5666666666667" style="1" customWidth="1"/>
    <col min="21" max="21" width="13.8555555555556" style="1" customWidth="1"/>
    <col min="22" max="22" width="12.4222222222222" style="97" customWidth="1"/>
    <col min="23" max="23" width="11.1444444444444" style="97" customWidth="1"/>
    <col min="24" max="24" width="10.8555555555556" style="97" customWidth="1"/>
    <col min="25" max="25" width="12.2888888888889" style="1" customWidth="1"/>
    <col min="26" max="26" width="9.85555555555556" style="1" customWidth="1"/>
    <col min="27" max="27" width="9.14444444444444" style="1" customWidth="1"/>
    <col min="28" max="16384" width="9.14444444444444" style="1"/>
  </cols>
  <sheetData>
    <row r="1" spans="1:14">
      <c r="A1" s="98" t="s">
        <v>212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2"/>
      <c r="M1" s="2"/>
      <c r="N1" s="2"/>
    </row>
    <row r="2" ht="9.75" customHeight="1" spans="1:1">
      <c r="A2" s="2"/>
    </row>
    <row r="3" s="1" customFormat="1" ht="15.75" customHeight="1" spans="1:23">
      <c r="A3" s="4" t="s">
        <v>1</v>
      </c>
      <c r="B3" s="4" t="s">
        <v>2</v>
      </c>
      <c r="C3" s="4" t="s">
        <v>3</v>
      </c>
      <c r="D3" s="4" t="s">
        <v>4</v>
      </c>
      <c r="E3" s="99" t="s">
        <v>213</v>
      </c>
      <c r="F3" s="99"/>
      <c r="G3" s="99"/>
      <c r="H3" s="99" t="s">
        <v>214</v>
      </c>
      <c r="I3" s="99"/>
      <c r="J3" s="99"/>
      <c r="K3" s="99" t="s">
        <v>215</v>
      </c>
      <c r="L3" s="99"/>
      <c r="M3" s="99"/>
      <c r="Q3" s="4" t="s">
        <v>8</v>
      </c>
      <c r="R3" s="4" t="s">
        <v>8</v>
      </c>
      <c r="S3" s="219" t="s">
        <v>8</v>
      </c>
      <c r="U3" s="97"/>
      <c r="V3" s="97"/>
      <c r="W3" s="97"/>
    </row>
    <row r="4" s="1" customFormat="1" ht="15.75" customHeight="1" spans="1:23">
      <c r="A4" s="18"/>
      <c r="B4" s="8" t="s">
        <v>9</v>
      </c>
      <c r="C4" s="8" t="s">
        <v>10</v>
      </c>
      <c r="D4" s="8" t="s">
        <v>11</v>
      </c>
      <c r="E4" s="100" t="s">
        <v>12</v>
      </c>
      <c r="F4" s="100"/>
      <c r="G4" s="100"/>
      <c r="H4" s="100" t="s">
        <v>12</v>
      </c>
      <c r="I4" s="100"/>
      <c r="J4" s="100"/>
      <c r="K4" s="100" t="s">
        <v>12</v>
      </c>
      <c r="L4" s="100"/>
      <c r="M4" s="100"/>
      <c r="Q4" s="8" t="s">
        <v>13</v>
      </c>
      <c r="R4" s="8" t="s">
        <v>13</v>
      </c>
      <c r="S4" s="220" t="s">
        <v>13</v>
      </c>
      <c r="U4" s="97"/>
      <c r="V4" s="97"/>
      <c r="W4" s="97"/>
    </row>
    <row r="5" s="1" customFormat="1" ht="15.75" customHeight="1" spans="1:23">
      <c r="A5" s="33"/>
      <c r="B5" s="13"/>
      <c r="C5" s="101" t="s">
        <v>14</v>
      </c>
      <c r="D5" s="16" t="s">
        <v>15</v>
      </c>
      <c r="E5" s="102" t="s">
        <v>17</v>
      </c>
      <c r="F5" s="102"/>
      <c r="G5" s="102"/>
      <c r="H5" s="102" t="s">
        <v>16</v>
      </c>
      <c r="I5" s="102"/>
      <c r="J5" s="102"/>
      <c r="K5" s="102" t="s">
        <v>17</v>
      </c>
      <c r="L5" s="102"/>
      <c r="M5" s="102"/>
      <c r="O5" s="184" t="s">
        <v>18</v>
      </c>
      <c r="Q5" s="101" t="s">
        <v>19</v>
      </c>
      <c r="R5" s="101" t="s">
        <v>19</v>
      </c>
      <c r="S5" s="221" t="s">
        <v>19</v>
      </c>
      <c r="U5" s="97"/>
      <c r="V5" s="97"/>
      <c r="W5" s="97"/>
    </row>
    <row r="6" s="1" customFormat="1" ht="15.75" customHeight="1" spans="1:23">
      <c r="A6" s="25" t="s">
        <v>20</v>
      </c>
      <c r="B6" s="23" t="s">
        <v>21</v>
      </c>
      <c r="C6" s="40" t="s">
        <v>22</v>
      </c>
      <c r="D6" s="25"/>
      <c r="E6" s="45">
        <v>10</v>
      </c>
      <c r="F6" s="103"/>
      <c r="G6" s="104"/>
      <c r="H6" s="105">
        <v>1</v>
      </c>
      <c r="I6" s="105"/>
      <c r="J6" s="105"/>
      <c r="K6" s="105">
        <v>1</v>
      </c>
      <c r="L6" s="105"/>
      <c r="M6" s="105"/>
      <c r="O6" s="185">
        <f>(E6+H6+K6)/3</f>
        <v>4</v>
      </c>
      <c r="P6" s="1" t="s">
        <v>23</v>
      </c>
      <c r="Q6" s="222" t="s">
        <v>24</v>
      </c>
      <c r="R6" s="222" t="s">
        <v>25</v>
      </c>
      <c r="S6" s="223" t="s">
        <v>26</v>
      </c>
      <c r="U6" s="97"/>
      <c r="V6" s="97"/>
      <c r="W6" s="97"/>
    </row>
    <row r="7" s="1" customFormat="1" ht="15.75" customHeight="1" spans="1:23">
      <c r="A7" s="25" t="s">
        <v>27</v>
      </c>
      <c r="B7" s="23" t="s">
        <v>23</v>
      </c>
      <c r="C7" s="25" t="s">
        <v>28</v>
      </c>
      <c r="D7" s="25">
        <v>20</v>
      </c>
      <c r="E7" s="106">
        <v>4.5</v>
      </c>
      <c r="F7" s="107" t="s">
        <v>29</v>
      </c>
      <c r="G7" s="108">
        <f>IF(AND(E7&gt;0,E7&lt;9.99),E7*0.3,IF(AND(E7&gt;=10,E7&lt;49.99),E7*0.2,IF(E7&gt;=50,E7*0.1)))</f>
        <v>1.35</v>
      </c>
      <c r="H7" s="106">
        <v>3.9</v>
      </c>
      <c r="I7" s="107" t="s">
        <v>29</v>
      </c>
      <c r="J7" s="108">
        <f>IF(AND(H7&gt;0,H7&lt;9.99),H7*0.3,IF(AND(H7&gt;=10,H7&lt;49.99),H7*0.2,IF(H7&gt;=50,H7*0.1)))</f>
        <v>1.17</v>
      </c>
      <c r="K7" s="106">
        <v>3.3</v>
      </c>
      <c r="L7" s="107" t="s">
        <v>29</v>
      </c>
      <c r="M7" s="108">
        <f>IF(AND(K7&gt;0,K7&lt;9.99),K7*0.3,IF(AND(K7&gt;=10,K7&lt;49.99),K7*0.2,IF(K7&gt;=50,K7*0.1)))</f>
        <v>0.99</v>
      </c>
      <c r="O7" s="186">
        <f>(E7+H7+K7)/3</f>
        <v>3.9</v>
      </c>
      <c r="P7" s="1" t="s">
        <v>30</v>
      </c>
      <c r="Q7" s="224">
        <v>0.3</v>
      </c>
      <c r="R7" s="224">
        <v>0.2</v>
      </c>
      <c r="S7" s="225">
        <v>0.1</v>
      </c>
      <c r="U7" s="97"/>
      <c r="V7" s="97"/>
      <c r="W7" s="97"/>
    </row>
    <row r="8" s="1" customFormat="1" ht="18" customHeight="1" spans="1:23">
      <c r="A8" s="41" t="s">
        <v>31</v>
      </c>
      <c r="B8" s="23" t="s">
        <v>32</v>
      </c>
      <c r="C8" s="25" t="s">
        <v>33</v>
      </c>
      <c r="D8" s="25">
        <v>1.5</v>
      </c>
      <c r="E8" s="109">
        <v>0.9</v>
      </c>
      <c r="F8" s="107" t="s">
        <v>29</v>
      </c>
      <c r="G8" s="110">
        <v>0.18</v>
      </c>
      <c r="H8" s="109">
        <v>0.6</v>
      </c>
      <c r="I8" s="107" t="s">
        <v>29</v>
      </c>
      <c r="J8" s="110">
        <f>IF(AND(H8&gt;0.58,H8&lt;7.54),H8*Q9,IF(H8&gt;=7.54,H8*R9))</f>
        <v>0.12</v>
      </c>
      <c r="K8" s="109"/>
      <c r="L8" s="107" t="s">
        <v>34</v>
      </c>
      <c r="M8" s="110">
        <v>0.58</v>
      </c>
      <c r="O8" s="184" t="s">
        <v>35</v>
      </c>
      <c r="P8" s="1" t="s">
        <v>32</v>
      </c>
      <c r="Q8" s="226" t="s">
        <v>36</v>
      </c>
      <c r="R8" s="227" t="s">
        <v>37</v>
      </c>
      <c r="S8" s="228"/>
      <c r="T8" s="229"/>
      <c r="U8" s="97"/>
      <c r="V8" s="97"/>
      <c r="W8" s="97"/>
    </row>
    <row r="9" s="1" customFormat="1" ht="12.4" customHeight="1" spans="1:23">
      <c r="A9" s="41" t="s">
        <v>38</v>
      </c>
      <c r="B9" s="29" t="s">
        <v>39</v>
      </c>
      <c r="C9" s="31"/>
      <c r="D9" s="31"/>
      <c r="E9" s="111"/>
      <c r="F9" s="30"/>
      <c r="G9" s="112"/>
      <c r="H9" s="111"/>
      <c r="I9" s="30"/>
      <c r="J9" s="112"/>
      <c r="K9" s="111"/>
      <c r="L9" s="30"/>
      <c r="M9" s="112"/>
      <c r="O9" s="184"/>
      <c r="P9" s="1" t="s">
        <v>40</v>
      </c>
      <c r="Q9" s="230">
        <v>0.2</v>
      </c>
      <c r="R9" s="231">
        <v>0.14</v>
      </c>
      <c r="S9" s="232"/>
      <c r="T9" s="229"/>
      <c r="U9" s="97"/>
      <c r="V9" s="97"/>
      <c r="W9" s="97"/>
    </row>
    <row r="10" s="1" customFormat="1" ht="13.15" customHeight="1" spans="1:23">
      <c r="A10" s="76"/>
      <c r="B10" s="33" t="s">
        <v>41</v>
      </c>
      <c r="C10" s="76" t="s">
        <v>42</v>
      </c>
      <c r="D10" s="76" t="s">
        <v>43</v>
      </c>
      <c r="E10" s="113">
        <v>6.97</v>
      </c>
      <c r="F10" s="114" t="s">
        <v>29</v>
      </c>
      <c r="G10" s="115">
        <v>0.2</v>
      </c>
      <c r="H10" s="113">
        <v>6.78</v>
      </c>
      <c r="I10" s="114" t="s">
        <v>29</v>
      </c>
      <c r="J10" s="115">
        <v>0.2</v>
      </c>
      <c r="K10" s="113">
        <v>7.03</v>
      </c>
      <c r="L10" s="114" t="s">
        <v>29</v>
      </c>
      <c r="M10" s="115">
        <v>0.2</v>
      </c>
      <c r="O10" s="186">
        <f>(E10+H10+K10)/3</f>
        <v>6.92666666666667</v>
      </c>
      <c r="P10" s="1" t="s">
        <v>44</v>
      </c>
      <c r="Q10" s="233" t="s">
        <v>45</v>
      </c>
      <c r="R10" s="234" t="s">
        <v>46</v>
      </c>
      <c r="S10" s="235"/>
      <c r="T10" s="97"/>
      <c r="U10" s="97"/>
      <c r="V10" s="97"/>
      <c r="W10" s="97"/>
    </row>
    <row r="11" s="1" customFormat="1" ht="18" customHeight="1" spans="1:23">
      <c r="A11" s="76" t="s">
        <v>47</v>
      </c>
      <c r="B11" s="23" t="s">
        <v>48</v>
      </c>
      <c r="C11" s="116" t="s">
        <v>49</v>
      </c>
      <c r="D11" s="40">
        <v>7</v>
      </c>
      <c r="E11" s="109">
        <v>0.42</v>
      </c>
      <c r="F11" s="117" t="s">
        <v>29</v>
      </c>
      <c r="G11" s="110">
        <f>IF(E11&gt;=0.4,E11*0.15,0.05)</f>
        <v>0.063</v>
      </c>
      <c r="H11" s="118">
        <v>0.44</v>
      </c>
      <c r="I11" s="117" t="s">
        <v>29</v>
      </c>
      <c r="J11" s="110">
        <f>IF(H11&gt;=0.4,H11*0.15,0.05)</f>
        <v>0.066</v>
      </c>
      <c r="K11" s="118">
        <v>0.53</v>
      </c>
      <c r="L11" s="117" t="s">
        <v>29</v>
      </c>
      <c r="M11" s="110">
        <f>IF(K11&gt;=0.4,K11*0.15,0.05)</f>
        <v>0.0795</v>
      </c>
      <c r="O11" s="186">
        <f>(E11+H11+K11)/3</f>
        <v>0.463333333333333</v>
      </c>
      <c r="P11" s="1" t="s">
        <v>50</v>
      </c>
      <c r="Q11" s="236" t="s">
        <v>51</v>
      </c>
      <c r="R11" s="237">
        <v>0.15</v>
      </c>
      <c r="S11" s="235"/>
      <c r="T11" s="191"/>
      <c r="U11" s="97"/>
      <c r="V11" s="97"/>
      <c r="W11" s="97"/>
    </row>
    <row r="12" s="1" customFormat="1" ht="18" customHeight="1" spans="1:23">
      <c r="A12" s="41" t="s">
        <v>52</v>
      </c>
      <c r="B12" s="23" t="s">
        <v>53</v>
      </c>
      <c r="C12" s="116" t="s">
        <v>49</v>
      </c>
      <c r="D12" s="40" t="s">
        <v>54</v>
      </c>
      <c r="E12" s="28">
        <v>0.49</v>
      </c>
      <c r="F12" s="56" t="s">
        <v>29</v>
      </c>
      <c r="G12" s="119">
        <f>IF(E12&gt;=0.2,E12*0.15,0.05)</f>
        <v>0.0735</v>
      </c>
      <c r="H12" s="28">
        <v>0.45</v>
      </c>
      <c r="I12" s="187" t="s">
        <v>29</v>
      </c>
      <c r="J12" s="119">
        <f>IF(H12&gt;=0.2,H12*0.15,0.05)</f>
        <v>0.0675</v>
      </c>
      <c r="K12" s="22">
        <v>0.63</v>
      </c>
      <c r="L12" s="117" t="s">
        <v>29</v>
      </c>
      <c r="M12" s="110">
        <f>IF(K12&gt;=0.2,K12*0.15,0.05)</f>
        <v>0.0945</v>
      </c>
      <c r="O12" s="186">
        <f>(E12+H12+K12)/3</f>
        <v>0.523333333333333</v>
      </c>
      <c r="P12" s="1" t="s">
        <v>53</v>
      </c>
      <c r="Q12" s="238" t="s">
        <v>55</v>
      </c>
      <c r="R12" s="239"/>
      <c r="S12" s="240"/>
      <c r="T12" s="191"/>
      <c r="U12" s="97"/>
      <c r="V12" s="97"/>
      <c r="W12" s="97"/>
    </row>
    <row r="13" s="1" customFormat="1" ht="15.6" customHeight="1" spans="1:23">
      <c r="A13" s="41" t="s">
        <v>56</v>
      </c>
      <c r="B13" s="29" t="s">
        <v>57</v>
      </c>
      <c r="C13" s="41"/>
      <c r="D13" s="28"/>
      <c r="E13" s="120"/>
      <c r="F13" s="121"/>
      <c r="G13" s="122"/>
      <c r="H13" s="123"/>
      <c r="I13" s="121"/>
      <c r="J13" s="131"/>
      <c r="K13" s="56"/>
      <c r="L13" s="56"/>
      <c r="M13" s="149"/>
      <c r="O13" s="184"/>
      <c r="P13" s="1" t="s">
        <v>55</v>
      </c>
      <c r="Q13" s="241">
        <v>0.15</v>
      </c>
      <c r="R13" s="242"/>
      <c r="S13" s="243"/>
      <c r="T13" s="191"/>
      <c r="U13" s="97"/>
      <c r="V13" s="97"/>
      <c r="W13" s="97"/>
    </row>
    <row r="14" s="1" customFormat="1" ht="15.6" customHeight="1" spans="1:23">
      <c r="A14" s="76"/>
      <c r="B14" s="33" t="s">
        <v>58</v>
      </c>
      <c r="C14" s="76" t="s">
        <v>33</v>
      </c>
      <c r="D14" s="32">
        <v>1000</v>
      </c>
      <c r="E14" s="124"/>
      <c r="F14" s="125" t="s">
        <v>34</v>
      </c>
      <c r="G14" s="126">
        <v>20</v>
      </c>
      <c r="H14" s="127"/>
      <c r="I14" s="125" t="s">
        <v>34</v>
      </c>
      <c r="J14" s="188">
        <v>20</v>
      </c>
      <c r="K14" s="189">
        <v>33</v>
      </c>
      <c r="L14" s="189" t="s">
        <v>29</v>
      </c>
      <c r="M14" s="190">
        <f>IF(AND(K14&gt;0,K14&lt;49.99),K14*Q15,IF(AND(K14&gt;=50,K14&lt;99.99),K14*R15,IF(K14&gt;=100,K14*S15)))</f>
        <v>6.6</v>
      </c>
      <c r="O14" s="186">
        <f>(E14+H14+K14)/3</f>
        <v>11</v>
      </c>
      <c r="P14" s="191" t="s">
        <v>59</v>
      </c>
      <c r="Q14" s="244" t="s">
        <v>60</v>
      </c>
      <c r="R14" s="222" t="s">
        <v>61</v>
      </c>
      <c r="S14" s="245" t="s">
        <v>62</v>
      </c>
      <c r="T14" s="191"/>
      <c r="U14" s="97"/>
      <c r="V14" s="97"/>
      <c r="W14" s="97"/>
    </row>
    <row r="15" s="1" customFormat="1" ht="18" customHeight="1" spans="1:23">
      <c r="A15" s="20" t="s">
        <v>63</v>
      </c>
      <c r="B15" s="23" t="s">
        <v>64</v>
      </c>
      <c r="C15" s="25" t="s">
        <v>33</v>
      </c>
      <c r="D15" s="25" t="s">
        <v>54</v>
      </c>
      <c r="E15" s="17"/>
      <c r="F15" s="128" t="s">
        <v>34</v>
      </c>
      <c r="G15" s="129">
        <v>3</v>
      </c>
      <c r="H15" s="17"/>
      <c r="I15" s="128" t="s">
        <v>34</v>
      </c>
      <c r="J15" s="129">
        <v>3</v>
      </c>
      <c r="K15" s="28"/>
      <c r="L15" s="192" t="s">
        <v>34</v>
      </c>
      <c r="M15" s="119">
        <v>3</v>
      </c>
      <c r="O15" s="186" t="s">
        <v>65</v>
      </c>
      <c r="P15" s="191" t="s">
        <v>66</v>
      </c>
      <c r="Q15" s="241">
        <v>0.2</v>
      </c>
      <c r="R15" s="224">
        <v>0.15</v>
      </c>
      <c r="S15" s="246">
        <v>0.12</v>
      </c>
      <c r="T15" s="191"/>
      <c r="U15" s="97"/>
      <c r="V15" s="97"/>
      <c r="W15" s="97"/>
    </row>
    <row r="16" s="1" customFormat="1" ht="18" customHeight="1" spans="1:27">
      <c r="A16" s="41" t="s">
        <v>67</v>
      </c>
      <c r="B16" s="130" t="s">
        <v>68</v>
      </c>
      <c r="C16" s="41"/>
      <c r="D16" s="41"/>
      <c r="E16" s="120"/>
      <c r="F16" s="121"/>
      <c r="G16" s="131"/>
      <c r="H16" s="28"/>
      <c r="I16" s="56"/>
      <c r="J16" s="149"/>
      <c r="K16" s="28"/>
      <c r="L16" s="56"/>
      <c r="M16" s="149"/>
      <c r="O16" s="184"/>
      <c r="P16" s="1" t="s">
        <v>69</v>
      </c>
      <c r="Q16" s="238" t="s">
        <v>70</v>
      </c>
      <c r="R16" s="233" t="s">
        <v>24</v>
      </c>
      <c r="S16" s="247" t="s">
        <v>71</v>
      </c>
      <c r="T16" s="248" t="s">
        <v>72</v>
      </c>
      <c r="U16" s="226" t="s">
        <v>73</v>
      </c>
      <c r="V16" s="249" t="s">
        <v>74</v>
      </c>
      <c r="W16" s="250" t="s">
        <v>75</v>
      </c>
      <c r="X16" s="248" t="s">
        <v>76</v>
      </c>
      <c r="Y16" s="226" t="s">
        <v>77</v>
      </c>
      <c r="Z16" s="249" t="s">
        <v>78</v>
      </c>
      <c r="AA16" s="250" t="s">
        <v>79</v>
      </c>
    </row>
    <row r="17" s="1" customFormat="1" ht="14.25" customHeight="1" spans="1:27">
      <c r="A17" s="76"/>
      <c r="B17" s="77" t="s">
        <v>80</v>
      </c>
      <c r="C17" s="76" t="s">
        <v>33</v>
      </c>
      <c r="D17" s="76">
        <v>0.5</v>
      </c>
      <c r="E17" s="132"/>
      <c r="F17" s="125" t="s">
        <v>34</v>
      </c>
      <c r="G17" s="133">
        <v>0.025</v>
      </c>
      <c r="H17" s="134"/>
      <c r="I17" s="125" t="s">
        <v>34</v>
      </c>
      <c r="J17" s="133">
        <v>0.025</v>
      </c>
      <c r="K17" s="132"/>
      <c r="L17" s="125" t="s">
        <v>34</v>
      </c>
      <c r="M17" s="133">
        <v>0.025</v>
      </c>
      <c r="O17" s="193" t="s">
        <v>81</v>
      </c>
      <c r="P17" s="27" t="s">
        <v>82</v>
      </c>
      <c r="Q17" s="251">
        <v>0.22</v>
      </c>
      <c r="R17" s="243">
        <v>0.18</v>
      </c>
      <c r="S17" s="252">
        <v>0.1</v>
      </c>
      <c r="T17" s="248" t="s">
        <v>83</v>
      </c>
      <c r="U17" s="253">
        <v>0.35</v>
      </c>
      <c r="V17" s="254">
        <v>0.28</v>
      </c>
      <c r="W17" s="252">
        <v>0.21</v>
      </c>
      <c r="X17" s="191"/>
      <c r="Y17" s="253">
        <v>0.5</v>
      </c>
      <c r="Z17" s="254">
        <v>0.35</v>
      </c>
      <c r="AA17" s="262">
        <v>0.25</v>
      </c>
    </row>
    <row r="18" s="1" customFormat="1" ht="18" customHeight="1" spans="1:23">
      <c r="A18" s="76" t="s">
        <v>84</v>
      </c>
      <c r="B18" s="23" t="s">
        <v>85</v>
      </c>
      <c r="C18" s="25" t="s">
        <v>33</v>
      </c>
      <c r="D18" s="135">
        <v>0.1</v>
      </c>
      <c r="E18" s="136"/>
      <c r="F18" s="125" t="s">
        <v>34</v>
      </c>
      <c r="G18" s="133">
        <v>0.005</v>
      </c>
      <c r="H18" s="137"/>
      <c r="I18" s="125" t="s">
        <v>34</v>
      </c>
      <c r="J18" s="133">
        <v>0.005</v>
      </c>
      <c r="K18" s="194"/>
      <c r="L18" s="125" t="s">
        <v>34</v>
      </c>
      <c r="M18" s="133">
        <v>0.005</v>
      </c>
      <c r="O18" s="193" t="s">
        <v>86</v>
      </c>
      <c r="P18" s="193" t="s">
        <v>87</v>
      </c>
      <c r="Q18" s="255" t="s">
        <v>88</v>
      </c>
      <c r="R18" s="255" t="s">
        <v>89</v>
      </c>
      <c r="S18" s="233" t="s">
        <v>90</v>
      </c>
      <c r="T18" s="256" t="s">
        <v>91</v>
      </c>
      <c r="U18" s="231">
        <v>0.2</v>
      </c>
      <c r="V18" s="97"/>
      <c r="W18" s="97"/>
    </row>
    <row r="19" s="1" customFormat="1" ht="18" customHeight="1" spans="1:23">
      <c r="A19" s="25" t="s">
        <v>92</v>
      </c>
      <c r="B19" s="23" t="s">
        <v>87</v>
      </c>
      <c r="C19" s="25" t="s">
        <v>33</v>
      </c>
      <c r="D19" s="138">
        <v>0.001</v>
      </c>
      <c r="E19" s="139"/>
      <c r="F19" s="125" t="s">
        <v>34</v>
      </c>
      <c r="G19" s="140">
        <v>0.0005</v>
      </c>
      <c r="H19" s="141"/>
      <c r="I19" s="125" t="s">
        <v>34</v>
      </c>
      <c r="J19" s="140">
        <v>0.0005</v>
      </c>
      <c r="K19" s="139"/>
      <c r="L19" s="125" t="s">
        <v>34</v>
      </c>
      <c r="M19" s="140">
        <v>0.0005</v>
      </c>
      <c r="O19" s="193" t="s">
        <v>93</v>
      </c>
      <c r="P19" s="1" t="s">
        <v>94</v>
      </c>
      <c r="Q19" s="231">
        <v>0.4</v>
      </c>
      <c r="R19" s="257">
        <v>0.24</v>
      </c>
      <c r="S19" s="243">
        <v>0.16</v>
      </c>
      <c r="U19" s="97"/>
      <c r="V19" s="97"/>
      <c r="W19" s="97"/>
    </row>
    <row r="20" s="1" customFormat="1" ht="18" customHeight="1" spans="1:23">
      <c r="A20" s="25" t="s">
        <v>95</v>
      </c>
      <c r="B20" s="23" t="s">
        <v>96</v>
      </c>
      <c r="C20" s="25" t="s">
        <v>97</v>
      </c>
      <c r="D20" s="51">
        <v>5</v>
      </c>
      <c r="E20" s="109">
        <v>3.43</v>
      </c>
      <c r="F20" s="117" t="s">
        <v>29</v>
      </c>
      <c r="G20" s="110">
        <f>IF(AND(E20&gt;0,E20&lt;1.99),E20*0.2,IF(E20&gt;=2,E20*0.1))</f>
        <v>0.343</v>
      </c>
      <c r="H20" s="109">
        <v>3.08</v>
      </c>
      <c r="I20" s="117" t="s">
        <v>29</v>
      </c>
      <c r="J20" s="110">
        <f>IF(AND(H20&gt;0,H20&lt;1.99),H20*0.2,IF(H20&gt;=2,H20*0.1))</f>
        <v>0.308</v>
      </c>
      <c r="K20" s="109">
        <v>1.41</v>
      </c>
      <c r="L20" s="117" t="s">
        <v>29</v>
      </c>
      <c r="M20" s="110">
        <f>IF(AND(K20&gt;0,K20&lt;1.99),K20*0.2,IF(K20&gt;=2,K20*0.1))</f>
        <v>0.282</v>
      </c>
      <c r="O20" s="186">
        <f t="shared" ref="O20:O21" si="0">(E20+H20+K20)/3</f>
        <v>2.64</v>
      </c>
      <c r="P20" s="191" t="s">
        <v>98</v>
      </c>
      <c r="Q20" s="222" t="s">
        <v>99</v>
      </c>
      <c r="R20" s="222" t="s">
        <v>100</v>
      </c>
      <c r="U20" s="97"/>
      <c r="V20" s="97"/>
      <c r="W20" s="97"/>
    </row>
    <row r="21" s="1" customFormat="1" ht="18" customHeight="1" spans="1:23">
      <c r="A21" s="25" t="s">
        <v>101</v>
      </c>
      <c r="B21" s="23" t="s">
        <v>102</v>
      </c>
      <c r="C21" s="25" t="s">
        <v>33</v>
      </c>
      <c r="D21" s="25">
        <v>350</v>
      </c>
      <c r="E21" s="106">
        <v>7.9</v>
      </c>
      <c r="F21" s="107" t="s">
        <v>29</v>
      </c>
      <c r="G21" s="108">
        <f>IF(AND(E21&gt;0,E21&lt;17.499),E21*0.3,IF(AND(E21&gt;=17.5,E21&lt;34.99),E21*0.23,IF(E21&gt;=35,E21*0.18)))</f>
        <v>2.37</v>
      </c>
      <c r="H21" s="109">
        <v>8.4</v>
      </c>
      <c r="I21" s="117" t="s">
        <v>29</v>
      </c>
      <c r="J21" s="108">
        <f>IF(AND(H21&gt;0,H21&lt;17.499),H21*0.3,IF(AND(H21&gt;=17.5,H21&lt;34.99),H21*0.23,IF(H21&gt;=35,H21*0.18)))</f>
        <v>2.52</v>
      </c>
      <c r="K21" s="106">
        <v>12.1</v>
      </c>
      <c r="L21" s="107" t="s">
        <v>29</v>
      </c>
      <c r="M21" s="108">
        <f>IF(AND(K21&gt;0,K21&lt;17.499),K21*0.3,IF(AND(K21&gt;=17.5,K21&lt;34.99),K21*0.23,IF(K21&gt;=35,K21*0.18)))</f>
        <v>3.63</v>
      </c>
      <c r="O21" s="186">
        <f t="shared" si="0"/>
        <v>9.46666666666667</v>
      </c>
      <c r="P21" s="191" t="s">
        <v>103</v>
      </c>
      <c r="Q21" s="231">
        <v>0.2</v>
      </c>
      <c r="R21" s="237">
        <v>0.1</v>
      </c>
      <c r="U21" s="97"/>
      <c r="V21" s="97"/>
      <c r="W21" s="97"/>
    </row>
    <row r="22" s="1" customFormat="1" ht="18" customHeight="1" spans="1:23">
      <c r="A22" s="25" t="s">
        <v>104</v>
      </c>
      <c r="B22" s="23" t="s">
        <v>105</v>
      </c>
      <c r="C22" s="25" t="s">
        <v>33</v>
      </c>
      <c r="D22" s="25">
        <v>500</v>
      </c>
      <c r="E22" s="106"/>
      <c r="F22" s="125" t="s">
        <v>34</v>
      </c>
      <c r="G22" s="108">
        <v>5</v>
      </c>
      <c r="H22" s="106"/>
      <c r="I22" s="125" t="s">
        <v>34</v>
      </c>
      <c r="J22" s="108">
        <v>5</v>
      </c>
      <c r="K22" s="106"/>
      <c r="L22" s="125" t="s">
        <v>34</v>
      </c>
      <c r="M22" s="108">
        <v>5</v>
      </c>
      <c r="O22" s="193" t="s">
        <v>106</v>
      </c>
      <c r="P22" s="195" t="s">
        <v>107</v>
      </c>
      <c r="Q22" s="255" t="s">
        <v>108</v>
      </c>
      <c r="R22" s="255" t="s">
        <v>109</v>
      </c>
      <c r="S22" s="233" t="s">
        <v>110</v>
      </c>
      <c r="T22" s="233" t="s">
        <v>111</v>
      </c>
      <c r="U22" s="97"/>
      <c r="V22" s="97"/>
      <c r="W22" s="97"/>
    </row>
    <row r="23" s="1" customFormat="1" ht="24" customHeight="1" spans="1:23">
      <c r="A23" s="25" t="s">
        <v>112</v>
      </c>
      <c r="B23" s="50" t="s">
        <v>113</v>
      </c>
      <c r="C23" s="25" t="s">
        <v>33</v>
      </c>
      <c r="D23" s="25">
        <v>1.93</v>
      </c>
      <c r="E23" s="109"/>
      <c r="F23" s="125" t="s">
        <v>34</v>
      </c>
      <c r="G23" s="110">
        <v>0.1</v>
      </c>
      <c r="H23" s="118"/>
      <c r="I23" s="125" t="s">
        <v>34</v>
      </c>
      <c r="J23" s="110">
        <v>0.1</v>
      </c>
      <c r="K23" s="106"/>
      <c r="L23" s="125" t="s">
        <v>34</v>
      </c>
      <c r="M23" s="108">
        <v>0.1</v>
      </c>
      <c r="O23" s="186">
        <f>(E23+H23+K23)/3</f>
        <v>0</v>
      </c>
      <c r="P23" t="s">
        <v>114</v>
      </c>
      <c r="Q23" s="231">
        <v>0.3</v>
      </c>
      <c r="R23" s="257">
        <v>0.23</v>
      </c>
      <c r="S23" s="243">
        <v>0.18</v>
      </c>
      <c r="T23" s="243">
        <v>0.15</v>
      </c>
      <c r="U23" s="97"/>
      <c r="V23" s="97"/>
      <c r="W23" s="97"/>
    </row>
    <row r="24" s="1" customFormat="1" ht="25.5" customHeight="1" spans="1:27">
      <c r="A24" s="25" t="s">
        <v>115</v>
      </c>
      <c r="B24" s="23" t="s">
        <v>116</v>
      </c>
      <c r="C24" s="25" t="s">
        <v>33</v>
      </c>
      <c r="D24" s="25">
        <v>3.3</v>
      </c>
      <c r="E24" s="22"/>
      <c r="F24" s="107" t="s">
        <v>34</v>
      </c>
      <c r="G24" s="110">
        <v>0.02</v>
      </c>
      <c r="H24" s="22"/>
      <c r="I24" s="107" t="s">
        <v>34</v>
      </c>
      <c r="J24" s="110">
        <v>0.02</v>
      </c>
      <c r="K24" s="22"/>
      <c r="L24" s="107" t="s">
        <v>34</v>
      </c>
      <c r="M24" s="110">
        <v>0.02</v>
      </c>
      <c r="O24" s="193" t="s">
        <v>117</v>
      </c>
      <c r="P24" s="195" t="s">
        <v>118</v>
      </c>
      <c r="Q24" s="222" t="s">
        <v>119</v>
      </c>
      <c r="R24" s="222" t="s">
        <v>120</v>
      </c>
      <c r="S24" s="222" t="s">
        <v>121</v>
      </c>
      <c r="T24" s="258" t="s">
        <v>122</v>
      </c>
      <c r="U24" s="226" t="s">
        <v>123</v>
      </c>
      <c r="V24" s="249" t="s">
        <v>124</v>
      </c>
      <c r="W24" s="259" t="s">
        <v>125</v>
      </c>
      <c r="X24" s="260" t="s">
        <v>126</v>
      </c>
      <c r="Y24" s="226" t="s">
        <v>127</v>
      </c>
      <c r="Z24" s="249" t="s">
        <v>128</v>
      </c>
      <c r="AA24" s="259" t="s">
        <v>129</v>
      </c>
    </row>
    <row r="25" s="1" customFormat="1" ht="18" customHeight="1" spans="1:27">
      <c r="A25" s="25" t="s">
        <v>130</v>
      </c>
      <c r="B25" s="23" t="s">
        <v>131</v>
      </c>
      <c r="C25" s="25" t="s">
        <v>33</v>
      </c>
      <c r="D25" s="51">
        <v>45</v>
      </c>
      <c r="E25" s="109"/>
      <c r="F25" s="107" t="s">
        <v>34</v>
      </c>
      <c r="G25" s="110">
        <v>0.4</v>
      </c>
      <c r="H25" s="142"/>
      <c r="I25" s="107" t="s">
        <v>34</v>
      </c>
      <c r="J25" s="110">
        <v>0.4</v>
      </c>
      <c r="K25" s="109">
        <v>1.08</v>
      </c>
      <c r="L25" s="117" t="s">
        <v>29</v>
      </c>
      <c r="M25" s="110">
        <f>IF(AND(K25&gt;0,K25&lt;1.99),K25*Q27,IF(K25&gt;=2,K25*R27))</f>
        <v>0.216</v>
      </c>
      <c r="O25" s="186">
        <f>(E25+H25+K25)/3</f>
        <v>0.36</v>
      </c>
      <c r="P25" s="1" t="s">
        <v>132</v>
      </c>
      <c r="Q25" s="231">
        <v>0.2</v>
      </c>
      <c r="R25" s="225">
        <v>0.15</v>
      </c>
      <c r="S25" s="237">
        <v>0.12</v>
      </c>
      <c r="T25" s="248" t="s">
        <v>133</v>
      </c>
      <c r="U25" s="253">
        <v>0.3</v>
      </c>
      <c r="V25" s="254">
        <v>0.2</v>
      </c>
      <c r="W25" s="252">
        <v>0.14</v>
      </c>
      <c r="X25" s="261" t="s">
        <v>134</v>
      </c>
      <c r="Y25" s="253">
        <v>0.5</v>
      </c>
      <c r="Z25" s="254">
        <v>0.38</v>
      </c>
      <c r="AA25" s="262">
        <v>0.25</v>
      </c>
    </row>
    <row r="26" s="1" customFormat="1" ht="18" customHeight="1" spans="1:22">
      <c r="A26" s="25" t="s">
        <v>135</v>
      </c>
      <c r="B26" s="23" t="s">
        <v>136</v>
      </c>
      <c r="C26" s="25" t="s">
        <v>33</v>
      </c>
      <c r="D26" s="51">
        <v>1.5</v>
      </c>
      <c r="E26" s="143"/>
      <c r="F26" s="107" t="s">
        <v>34</v>
      </c>
      <c r="G26" s="110">
        <v>0.05</v>
      </c>
      <c r="H26" s="109"/>
      <c r="I26" s="117" t="s">
        <v>34</v>
      </c>
      <c r="J26" s="110">
        <v>0.05</v>
      </c>
      <c r="K26" s="143">
        <v>0.188</v>
      </c>
      <c r="L26" s="144" t="s">
        <v>29</v>
      </c>
      <c r="M26" s="145">
        <f>IF(AND(K26&gt;0,K26&lt;0.149),K26*0.25,IF(AND(K26&gt;=0.15,K26&lt;0.999),K26*0.07,IF(K26&gt;=0.15,K26*0.07)))</f>
        <v>0.01316</v>
      </c>
      <c r="O26" s="196">
        <f>(E26+H26+K26)/3</f>
        <v>0.0626666666666667</v>
      </c>
      <c r="P26" s="1" t="s">
        <v>137</v>
      </c>
      <c r="Q26" s="255" t="s">
        <v>138</v>
      </c>
      <c r="R26" s="233" t="s">
        <v>139</v>
      </c>
      <c r="T26" s="260" t="s">
        <v>140</v>
      </c>
      <c r="U26" s="226" t="s">
        <v>141</v>
      </c>
      <c r="V26" s="259" t="s">
        <v>142</v>
      </c>
    </row>
    <row r="27" s="1" customFormat="1" ht="18" customHeight="1" spans="1:22">
      <c r="A27" s="25" t="s">
        <v>143</v>
      </c>
      <c r="B27" s="23" t="s">
        <v>144</v>
      </c>
      <c r="C27" s="25" t="s">
        <v>33</v>
      </c>
      <c r="D27" s="51">
        <v>0.3</v>
      </c>
      <c r="E27" s="109"/>
      <c r="F27" s="107" t="s">
        <v>34</v>
      </c>
      <c r="G27" s="110">
        <v>0.1</v>
      </c>
      <c r="H27" s="118">
        <v>0.19</v>
      </c>
      <c r="I27" s="117" t="s">
        <v>29</v>
      </c>
      <c r="J27" s="110">
        <f>IF(AND(H27&gt;0,H27&lt;0.1499),H27*Q29,IF(AND(H27&gt;=0.15,H27&lt;1.499),H27*R29,IF(H27&gt;=1.5,H27*S29)))</f>
        <v>0.0475</v>
      </c>
      <c r="K27" s="109">
        <v>0.15</v>
      </c>
      <c r="L27" s="117" t="s">
        <v>29</v>
      </c>
      <c r="M27" s="110">
        <f>IF(AND(K27&gt;0,K27&lt;0.1499),K27*Q29,IF(AND(K27&gt;=0.15,K27&lt;1.499),K27*R29,IF(K27&gt;=1.5,K27*S29)))</f>
        <v>0.0375</v>
      </c>
      <c r="O27" s="186">
        <f>(E27+H27+K27)/3</f>
        <v>0.113333333333333</v>
      </c>
      <c r="P27" s="197" t="s">
        <v>145</v>
      </c>
      <c r="Q27" s="257">
        <v>0.2</v>
      </c>
      <c r="R27" s="243">
        <v>0.15</v>
      </c>
      <c r="T27" s="256" t="s">
        <v>146</v>
      </c>
      <c r="U27" s="253">
        <v>0.25</v>
      </c>
      <c r="V27" s="262">
        <v>0.07</v>
      </c>
    </row>
    <row r="28" s="1" customFormat="1" ht="18" customHeight="1" spans="1:23">
      <c r="A28" s="25" t="s">
        <v>147</v>
      </c>
      <c r="B28" s="23" t="s">
        <v>148</v>
      </c>
      <c r="C28" s="25" t="s">
        <v>33</v>
      </c>
      <c r="D28" s="51">
        <v>0.2</v>
      </c>
      <c r="E28" s="143">
        <v>0.026</v>
      </c>
      <c r="F28" s="144" t="s">
        <v>29</v>
      </c>
      <c r="G28" s="145">
        <f>IF(AND(E28&gt;0,E28&lt;0.0499),E28*0.36,IF(AND(E28&gt;=0.05,E28&lt;0.199),E28*0.26,IF(E28&gt;=0.2,E28*0.16)))</f>
        <v>0.00936</v>
      </c>
      <c r="H28" s="146">
        <v>0.047</v>
      </c>
      <c r="I28" s="198" t="s">
        <v>29</v>
      </c>
      <c r="J28" s="199">
        <f>IF(AND(H28&gt;0,H28&lt;0.0499),H28*0.36,IF(AND(H28&gt;=0.05,H28&lt;0.199),H28*0.26,IF(H28&gt;=0.2,H28*0.16)))</f>
        <v>0.01692</v>
      </c>
      <c r="K28" s="143">
        <v>0.071</v>
      </c>
      <c r="L28" s="144" t="s">
        <v>29</v>
      </c>
      <c r="M28" s="145">
        <f>IF(AND(K28&gt;0,K28&lt;0.0499),K28*0.36,IF(AND(K28&gt;=0.05,K28&lt;0.199),K28*0.26,IF(K28&gt;=0.2,K28*0.16)))</f>
        <v>0.01846</v>
      </c>
      <c r="O28" s="186">
        <f>(E28+H28+K28)/3</f>
        <v>0.048</v>
      </c>
      <c r="P28" s="1" t="s">
        <v>149</v>
      </c>
      <c r="Q28" s="255" t="s">
        <v>150</v>
      </c>
      <c r="R28" s="255" t="s">
        <v>151</v>
      </c>
      <c r="S28" s="233" t="s">
        <v>152</v>
      </c>
      <c r="T28" s="256" t="s">
        <v>153</v>
      </c>
      <c r="U28" s="226" t="s">
        <v>154</v>
      </c>
      <c r="V28" s="259" t="s">
        <v>155</v>
      </c>
      <c r="W28" s="233" t="s">
        <v>156</v>
      </c>
    </row>
    <row r="29" s="1" customFormat="1" ht="18" customHeight="1" spans="1:23">
      <c r="A29" s="25" t="s">
        <v>157</v>
      </c>
      <c r="B29" s="23" t="s">
        <v>158</v>
      </c>
      <c r="C29" s="25" t="s">
        <v>33</v>
      </c>
      <c r="D29" s="51">
        <v>3.5</v>
      </c>
      <c r="E29" s="22"/>
      <c r="F29" s="107" t="s">
        <v>34</v>
      </c>
      <c r="G29" s="110">
        <v>0.01</v>
      </c>
      <c r="H29" s="22"/>
      <c r="I29" s="107" t="s">
        <v>34</v>
      </c>
      <c r="J29" s="110">
        <v>0.01</v>
      </c>
      <c r="K29" s="22">
        <v>0.011</v>
      </c>
      <c r="L29" s="144" t="s">
        <v>29</v>
      </c>
      <c r="M29" s="145">
        <v>0.004</v>
      </c>
      <c r="O29" s="184" t="s">
        <v>159</v>
      </c>
      <c r="P29" s="191" t="s">
        <v>50</v>
      </c>
      <c r="Q29" s="231">
        <v>0.3</v>
      </c>
      <c r="R29" s="257">
        <v>0.25</v>
      </c>
      <c r="S29" s="243">
        <v>0.18</v>
      </c>
      <c r="T29" s="248" t="s">
        <v>160</v>
      </c>
      <c r="U29" s="241">
        <v>0.36</v>
      </c>
      <c r="V29" s="246">
        <v>0.26</v>
      </c>
      <c r="W29" s="243">
        <v>0.16</v>
      </c>
    </row>
    <row r="30" s="1" customFormat="1" ht="18" customHeight="1" spans="1:23">
      <c r="A30" s="25" t="s">
        <v>161</v>
      </c>
      <c r="B30" s="23" t="s">
        <v>162</v>
      </c>
      <c r="C30" s="25" t="s">
        <v>33</v>
      </c>
      <c r="D30" s="147">
        <v>0.1</v>
      </c>
      <c r="E30" s="22"/>
      <c r="F30" s="107" t="s">
        <v>34</v>
      </c>
      <c r="G30" s="110">
        <v>0.01</v>
      </c>
      <c r="H30" s="148"/>
      <c r="I30" s="107" t="s">
        <v>34</v>
      </c>
      <c r="J30" s="110">
        <v>0.01</v>
      </c>
      <c r="K30" s="22"/>
      <c r="L30" s="107" t="s">
        <v>34</v>
      </c>
      <c r="M30" s="110">
        <v>0.01</v>
      </c>
      <c r="O30" s="184" t="s">
        <v>159</v>
      </c>
      <c r="P30" s="195" t="s">
        <v>163</v>
      </c>
      <c r="Q30" s="255" t="s">
        <v>164</v>
      </c>
      <c r="R30" s="255" t="s">
        <v>45</v>
      </c>
      <c r="S30" s="233" t="s">
        <v>165</v>
      </c>
      <c r="T30" s="256" t="s">
        <v>166</v>
      </c>
      <c r="U30" s="238" t="s">
        <v>154</v>
      </c>
      <c r="V30" s="245" t="s">
        <v>167</v>
      </c>
      <c r="W30" s="97"/>
    </row>
    <row r="31" s="1" customFormat="1" ht="18" customHeight="1" spans="1:23">
      <c r="A31" s="25" t="s">
        <v>168</v>
      </c>
      <c r="B31" s="23" t="s">
        <v>169</v>
      </c>
      <c r="C31" s="25" t="s">
        <v>33</v>
      </c>
      <c r="D31" s="51">
        <v>0.5</v>
      </c>
      <c r="E31" s="22"/>
      <c r="F31" s="107" t="s">
        <v>34</v>
      </c>
      <c r="G31" s="110">
        <v>0.05</v>
      </c>
      <c r="H31" s="22"/>
      <c r="I31" s="107" t="s">
        <v>34</v>
      </c>
      <c r="J31" s="110">
        <v>0.05</v>
      </c>
      <c r="K31" s="22"/>
      <c r="L31" s="107" t="s">
        <v>34</v>
      </c>
      <c r="M31" s="110">
        <v>0.05</v>
      </c>
      <c r="O31" s="184" t="s">
        <v>170</v>
      </c>
      <c r="P31" s="191" t="s">
        <v>171</v>
      </c>
      <c r="Q31" s="231">
        <v>0.4</v>
      </c>
      <c r="R31" s="257">
        <v>0.3</v>
      </c>
      <c r="S31" s="243">
        <v>0.24</v>
      </c>
      <c r="T31" s="256"/>
      <c r="U31" s="253">
        <v>0.25</v>
      </c>
      <c r="V31" s="262">
        <v>0.15</v>
      </c>
      <c r="W31" s="97"/>
    </row>
    <row r="32" s="1" customFormat="1" ht="18" customHeight="1" spans="1:23">
      <c r="A32" s="20" t="s">
        <v>172</v>
      </c>
      <c r="B32" s="59" t="s">
        <v>173</v>
      </c>
      <c r="C32" s="60" t="s">
        <v>174</v>
      </c>
      <c r="D32" s="149" t="s">
        <v>175</v>
      </c>
      <c r="E32" s="150"/>
      <c r="F32" s="150"/>
      <c r="G32" s="150"/>
      <c r="H32" s="150"/>
      <c r="I32" s="150"/>
      <c r="J32" s="150"/>
      <c r="K32" s="200"/>
      <c r="L32" s="201"/>
      <c r="M32" s="202"/>
      <c r="N32" s="203"/>
      <c r="P32" s="1" t="s">
        <v>176</v>
      </c>
      <c r="Q32" s="255" t="s">
        <v>177</v>
      </c>
      <c r="R32" s="263" t="s">
        <v>178</v>
      </c>
      <c r="U32" s="97"/>
      <c r="V32" s="97"/>
      <c r="W32" s="97"/>
    </row>
    <row r="33" s="1" customFormat="1" ht="18" customHeight="1" spans="1:23">
      <c r="A33" s="20"/>
      <c r="B33" s="63"/>
      <c r="C33" s="64" t="s">
        <v>179</v>
      </c>
      <c r="D33" s="151" t="s">
        <v>180</v>
      </c>
      <c r="E33" s="17"/>
      <c r="F33" s="27">
        <v>0</v>
      </c>
      <c r="G33" s="151"/>
      <c r="H33" s="17"/>
      <c r="I33" s="27">
        <v>0</v>
      </c>
      <c r="J33" s="151"/>
      <c r="K33" s="204"/>
      <c r="L33" s="205">
        <v>0</v>
      </c>
      <c r="M33" s="206"/>
      <c r="N33" s="203"/>
      <c r="O33" s="207">
        <f>(E33+H33+K33)/3</f>
        <v>0</v>
      </c>
      <c r="P33" s="191" t="s">
        <v>167</v>
      </c>
      <c r="Q33" s="231">
        <v>0.3</v>
      </c>
      <c r="R33" s="231">
        <v>0.2</v>
      </c>
      <c r="U33" s="97"/>
      <c r="V33" s="97"/>
      <c r="W33" s="97"/>
    </row>
    <row r="34" s="1" customFormat="1" ht="12" customHeight="1" spans="1:23">
      <c r="A34" s="28" t="s">
        <v>181</v>
      </c>
      <c r="B34" s="152" t="s">
        <v>182</v>
      </c>
      <c r="C34" s="71" t="s">
        <v>174</v>
      </c>
      <c r="D34" s="153" t="s">
        <v>183</v>
      </c>
      <c r="E34" s="154"/>
      <c r="F34" s="154"/>
      <c r="G34" s="154"/>
      <c r="H34" s="154"/>
      <c r="I34" s="154"/>
      <c r="J34" s="154"/>
      <c r="K34" s="154"/>
      <c r="L34" s="154"/>
      <c r="M34" s="154"/>
      <c r="N34" s="208"/>
      <c r="P34" s="191"/>
      <c r="Q34" s="229"/>
      <c r="R34" s="229"/>
      <c r="U34" s="97"/>
      <c r="V34" s="97"/>
      <c r="W34" s="97"/>
    </row>
    <row r="35" s="1" customFormat="1" ht="15.75" customHeight="1" spans="1:23">
      <c r="A35" s="32"/>
      <c r="B35" s="73"/>
      <c r="C35" s="64" t="s">
        <v>184</v>
      </c>
      <c r="D35" s="155" t="s">
        <v>184</v>
      </c>
      <c r="E35" s="156" t="s">
        <v>185</v>
      </c>
      <c r="F35" s="156"/>
      <c r="G35" s="156"/>
      <c r="H35" s="156" t="s">
        <v>185</v>
      </c>
      <c r="I35" s="156"/>
      <c r="J35" s="156"/>
      <c r="K35" s="156" t="s">
        <v>185</v>
      </c>
      <c r="L35" s="156"/>
      <c r="M35" s="156"/>
      <c r="N35" s="209"/>
      <c r="S35" s="97"/>
      <c r="U35" s="97"/>
      <c r="V35" s="97"/>
      <c r="W35" s="97"/>
    </row>
    <row r="36" s="1" customFormat="1" ht="15.75" customHeight="1" spans="1:23">
      <c r="A36" s="41" t="s">
        <v>186</v>
      </c>
      <c r="B36" s="42" t="s">
        <v>187</v>
      </c>
      <c r="C36" s="60" t="s">
        <v>174</v>
      </c>
      <c r="D36" s="157" t="s">
        <v>183</v>
      </c>
      <c r="E36" s="154"/>
      <c r="F36" s="154"/>
      <c r="G36" s="154"/>
      <c r="H36" s="154"/>
      <c r="I36" s="154"/>
      <c r="J36" s="154"/>
      <c r="K36" s="154"/>
      <c r="L36" s="154"/>
      <c r="M36" s="154"/>
      <c r="N36" s="208"/>
      <c r="S36" s="191"/>
      <c r="T36" s="191"/>
      <c r="U36" s="229"/>
      <c r="V36" s="229"/>
      <c r="W36" s="261"/>
    </row>
    <row r="37" s="1" customFormat="1" ht="15.75" customHeight="1" spans="1:23">
      <c r="A37" s="76"/>
      <c r="B37" s="77" t="s">
        <v>188</v>
      </c>
      <c r="C37" s="64" t="s">
        <v>184</v>
      </c>
      <c r="D37" s="76" t="s">
        <v>184</v>
      </c>
      <c r="E37" s="156" t="s">
        <v>185</v>
      </c>
      <c r="F37" s="156"/>
      <c r="G37" s="156"/>
      <c r="H37" s="156" t="s">
        <v>185</v>
      </c>
      <c r="I37" s="156"/>
      <c r="J37" s="156"/>
      <c r="K37" s="156" t="s">
        <v>185</v>
      </c>
      <c r="L37" s="156"/>
      <c r="M37" s="156"/>
      <c r="N37" s="209"/>
      <c r="Q37" s="264"/>
      <c r="R37" s="97"/>
      <c r="S37" s="97"/>
      <c r="T37" s="191"/>
      <c r="U37" s="261"/>
      <c r="V37" s="261"/>
      <c r="W37" s="261"/>
    </row>
    <row r="38" s="1" customFormat="1" ht="15.75" customHeight="1" spans="1:23">
      <c r="A38" s="29" t="s">
        <v>189</v>
      </c>
      <c r="B38" s="130" t="s">
        <v>190</v>
      </c>
      <c r="C38" s="60" t="s">
        <v>191</v>
      </c>
      <c r="D38" s="157" t="s">
        <v>183</v>
      </c>
      <c r="E38" s="154"/>
      <c r="F38" s="154"/>
      <c r="G38" s="154"/>
      <c r="H38" s="154"/>
      <c r="I38" s="154"/>
      <c r="J38" s="154"/>
      <c r="K38" s="154"/>
      <c r="L38" s="154"/>
      <c r="M38" s="154"/>
      <c r="N38" s="208"/>
      <c r="P38" s="191"/>
      <c r="Q38" s="229"/>
      <c r="R38" s="229"/>
      <c r="S38" s="229"/>
      <c r="U38" s="97"/>
      <c r="V38" s="97"/>
      <c r="W38" s="97"/>
    </row>
    <row r="39" s="1" customFormat="1" ht="15.75" customHeight="1" spans="1:23">
      <c r="A39" s="33"/>
      <c r="B39" s="77"/>
      <c r="C39" s="64" t="s">
        <v>184</v>
      </c>
      <c r="D39" s="76" t="s">
        <v>184</v>
      </c>
      <c r="E39" s="156" t="s">
        <v>185</v>
      </c>
      <c r="F39" s="156"/>
      <c r="G39" s="156"/>
      <c r="H39" s="156" t="s">
        <v>185</v>
      </c>
      <c r="I39" s="156"/>
      <c r="J39" s="156"/>
      <c r="K39" s="156" t="s">
        <v>185</v>
      </c>
      <c r="L39" s="156"/>
      <c r="M39" s="156"/>
      <c r="N39" s="209"/>
      <c r="Q39" s="264"/>
      <c r="R39" s="265"/>
      <c r="S39" s="97"/>
      <c r="U39" s="97"/>
      <c r="V39" s="97"/>
      <c r="W39" s="97"/>
    </row>
    <row r="40" s="1" customFormat="1" ht="15.75" customHeight="1" spans="1:23">
      <c r="A40" s="18" t="s">
        <v>192</v>
      </c>
      <c r="B40" s="158" t="s">
        <v>193</v>
      </c>
      <c r="C40" s="60" t="s">
        <v>174</v>
      </c>
      <c r="D40" s="157" t="s">
        <v>183</v>
      </c>
      <c r="E40" s="159"/>
      <c r="F40" s="160"/>
      <c r="G40" s="160"/>
      <c r="H40" s="159"/>
      <c r="I40" s="160"/>
      <c r="J40" s="160"/>
      <c r="K40" s="159"/>
      <c r="L40" s="160"/>
      <c r="M40" s="210"/>
      <c r="N40" s="209"/>
      <c r="P40" s="191"/>
      <c r="Q40" s="229"/>
      <c r="R40" s="229"/>
      <c r="S40" s="97"/>
      <c r="U40" s="97"/>
      <c r="V40" s="97"/>
      <c r="W40" s="97"/>
    </row>
    <row r="41" s="1" customFormat="1" ht="15.75" customHeight="1" spans="1:23">
      <c r="A41" s="18"/>
      <c r="B41" s="161"/>
      <c r="C41" s="71" t="s">
        <v>184</v>
      </c>
      <c r="D41" s="80" t="s">
        <v>184</v>
      </c>
      <c r="E41" s="156" t="s">
        <v>185</v>
      </c>
      <c r="F41" s="156"/>
      <c r="G41" s="156"/>
      <c r="H41" s="156" t="s">
        <v>185</v>
      </c>
      <c r="I41" s="156"/>
      <c r="J41" s="156"/>
      <c r="K41" s="156" t="s">
        <v>185</v>
      </c>
      <c r="L41" s="156"/>
      <c r="M41" s="211"/>
      <c r="N41" s="209"/>
      <c r="P41" s="191"/>
      <c r="Q41" s="229"/>
      <c r="R41" s="229"/>
      <c r="S41" s="97"/>
      <c r="U41" s="97"/>
      <c r="V41" s="97"/>
      <c r="W41" s="97"/>
    </row>
    <row r="42" s="1" customFormat="1" ht="15.75" customHeight="1" spans="1:23">
      <c r="A42" s="81" t="s">
        <v>194</v>
      </c>
      <c r="B42" s="82" t="s">
        <v>195</v>
      </c>
      <c r="C42" s="60" t="s">
        <v>174</v>
      </c>
      <c r="D42" s="83" t="s">
        <v>183</v>
      </c>
      <c r="E42" s="162"/>
      <c r="F42" s="162"/>
      <c r="G42" s="162"/>
      <c r="H42" s="163"/>
      <c r="I42" s="162"/>
      <c r="J42" s="212"/>
      <c r="K42" s="162"/>
      <c r="L42" s="162"/>
      <c r="M42" s="212"/>
      <c r="N42" s="209"/>
      <c r="P42" s="191"/>
      <c r="Q42" s="229"/>
      <c r="R42" s="229"/>
      <c r="S42" s="97"/>
      <c r="U42" s="97"/>
      <c r="V42" s="97"/>
      <c r="W42" s="97"/>
    </row>
    <row r="43" s="1" customFormat="1" ht="22" customHeight="1" spans="1:23">
      <c r="A43" s="84"/>
      <c r="B43" s="85"/>
      <c r="C43" s="64" t="s">
        <v>196</v>
      </c>
      <c r="D43" s="86" t="s">
        <v>196</v>
      </c>
      <c r="E43" s="156" t="s">
        <v>185</v>
      </c>
      <c r="F43" s="156"/>
      <c r="G43" s="156"/>
      <c r="H43" s="156" t="s">
        <v>185</v>
      </c>
      <c r="I43" s="156"/>
      <c r="J43" s="156"/>
      <c r="K43" s="156" t="s">
        <v>185</v>
      </c>
      <c r="L43" s="156"/>
      <c r="M43" s="156"/>
      <c r="N43" s="209"/>
      <c r="P43" s="191"/>
      <c r="Q43" s="229"/>
      <c r="R43" s="229"/>
      <c r="S43" s="97"/>
      <c r="U43" s="97"/>
      <c r="V43" s="97"/>
      <c r="W43" s="97"/>
    </row>
    <row r="44" s="1" customFormat="1" ht="15.75" customHeight="1" spans="1:23">
      <c r="A44" s="20" t="s">
        <v>197</v>
      </c>
      <c r="B44" s="164" t="s">
        <v>198</v>
      </c>
      <c r="C44" s="88" t="s">
        <v>199</v>
      </c>
      <c r="D44" s="89" t="s">
        <v>183</v>
      </c>
      <c r="E44" s="165"/>
      <c r="F44" s="166"/>
      <c r="G44" s="167"/>
      <c r="H44" s="165"/>
      <c r="I44" s="166"/>
      <c r="J44" s="166"/>
      <c r="K44" s="166"/>
      <c r="L44" s="166"/>
      <c r="M44" s="167"/>
      <c r="N44" s="208"/>
      <c r="P44" s="191"/>
      <c r="Q44" s="229"/>
      <c r="R44" s="229"/>
      <c r="S44" s="97"/>
      <c r="U44" s="97"/>
      <c r="V44" s="97"/>
      <c r="W44" s="97"/>
    </row>
    <row r="45" s="1" customFormat="1" ht="25.5" customHeight="1" spans="1:23">
      <c r="A45" s="76"/>
      <c r="B45" s="168"/>
      <c r="C45" s="91"/>
      <c r="D45" s="32" t="s">
        <v>200</v>
      </c>
      <c r="E45" s="169" t="s">
        <v>185</v>
      </c>
      <c r="F45" s="170"/>
      <c r="G45" s="171"/>
      <c r="H45" s="169" t="s">
        <v>185</v>
      </c>
      <c r="I45" s="170"/>
      <c r="J45" s="170"/>
      <c r="K45" s="170" t="s">
        <v>185</v>
      </c>
      <c r="L45" s="170"/>
      <c r="M45" s="171"/>
      <c r="N45" s="209"/>
      <c r="Q45" s="264"/>
      <c r="R45" s="265"/>
      <c r="S45" s="97"/>
      <c r="U45" s="97"/>
      <c r="V45" s="97"/>
      <c r="W45" s="97"/>
    </row>
    <row r="46" s="1" customFormat="1" ht="25.5" spans="1:24">
      <c r="A46" s="172" t="s">
        <v>216</v>
      </c>
      <c r="B46" s="173" t="s">
        <v>217</v>
      </c>
      <c r="C46" s="174"/>
      <c r="D46" s="174"/>
      <c r="E46" s="28"/>
      <c r="F46" s="56"/>
      <c r="G46" s="149"/>
      <c r="H46" s="28"/>
      <c r="I46" s="56"/>
      <c r="J46" s="149"/>
      <c r="K46" s="28"/>
      <c r="L46" s="56"/>
      <c r="M46" s="149"/>
      <c r="Q46"/>
      <c r="R46"/>
      <c r="S46"/>
      <c r="T46"/>
      <c r="U46"/>
      <c r="V46"/>
      <c r="W46"/>
      <c r="X46"/>
    </row>
    <row r="47" s="1" customFormat="1" ht="25.5" spans="1:24">
      <c r="A47" s="175"/>
      <c r="B47" s="176" t="s">
        <v>218</v>
      </c>
      <c r="C47" s="175" t="s">
        <v>219</v>
      </c>
      <c r="D47" s="177">
        <v>0.2</v>
      </c>
      <c r="E47" s="178"/>
      <c r="F47" s="179"/>
      <c r="G47" s="155"/>
      <c r="H47" s="32"/>
      <c r="I47" s="34"/>
      <c r="J47" s="155"/>
      <c r="K47" s="213"/>
      <c r="L47" s="214"/>
      <c r="M47" s="215"/>
      <c r="Q47"/>
      <c r="R47"/>
      <c r="S47"/>
      <c r="T47"/>
      <c r="U47"/>
      <c r="V47"/>
      <c r="W47"/>
      <c r="X47"/>
    </row>
    <row r="48" s="1" customFormat="1" ht="25.5" spans="1:24">
      <c r="A48" s="172" t="s">
        <v>220</v>
      </c>
      <c r="B48" s="180" t="s">
        <v>221</v>
      </c>
      <c r="C48" s="174"/>
      <c r="D48" s="174"/>
      <c r="E48" s="17"/>
      <c r="F48" s="27"/>
      <c r="G48" s="151"/>
      <c r="H48" s="28"/>
      <c r="I48" s="56"/>
      <c r="J48" s="149"/>
      <c r="K48" s="216"/>
      <c r="L48" s="217"/>
      <c r="M48" s="218"/>
      <c r="Q48"/>
      <c r="R48"/>
      <c r="S48"/>
      <c r="T48"/>
      <c r="U48"/>
      <c r="V48"/>
      <c r="W48"/>
      <c r="X48"/>
    </row>
    <row r="49" s="1" customFormat="1" ht="25.5" spans="1:24">
      <c r="A49" s="177"/>
      <c r="B49" s="181" t="s">
        <v>218</v>
      </c>
      <c r="C49" s="177" t="s">
        <v>219</v>
      </c>
      <c r="D49" s="177">
        <v>1</v>
      </c>
      <c r="E49" s="32"/>
      <c r="F49" s="179"/>
      <c r="G49" s="155"/>
      <c r="H49" s="32"/>
      <c r="I49" s="34"/>
      <c r="J49" s="155"/>
      <c r="K49" s="213"/>
      <c r="L49" s="214"/>
      <c r="M49" s="215"/>
      <c r="Q49"/>
      <c r="R49"/>
      <c r="S49"/>
      <c r="T49"/>
      <c r="U49"/>
      <c r="V49"/>
      <c r="W49"/>
      <c r="X49"/>
    </row>
    <row r="50" s="1" customFormat="1" ht="13.15" customHeight="1" spans="1:23">
      <c r="A50" s="27"/>
      <c r="B50" s="182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P50" s="191"/>
      <c r="Q50" s="229"/>
      <c r="R50" s="229"/>
      <c r="S50" s="97"/>
      <c r="U50" s="229"/>
      <c r="V50" s="229"/>
      <c r="W50" s="97"/>
    </row>
    <row r="51" s="1" customFormat="1" customHeight="1" spans="1:23">
      <c r="A51" s="27"/>
      <c r="B51" s="183" t="s">
        <v>222</v>
      </c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Q51" s="264"/>
      <c r="R51" s="265"/>
      <c r="S51" s="265"/>
      <c r="U51" s="97"/>
      <c r="V51" s="97"/>
      <c r="W51" s="97"/>
    </row>
    <row r="52" s="1" customFormat="1" ht="16.5" customHeight="1" spans="16:23">
      <c r="P52" s="191"/>
      <c r="Q52" s="229"/>
      <c r="R52" s="229"/>
      <c r="S52" s="229"/>
      <c r="U52" s="97"/>
      <c r="V52" s="97"/>
      <c r="W52" s="97"/>
    </row>
    <row r="53" s="1" customFormat="1" spans="16:23">
      <c r="P53" s="191"/>
      <c r="Q53" s="97"/>
      <c r="R53" s="97"/>
      <c r="S53" s="97"/>
      <c r="U53" s="97"/>
      <c r="V53" s="97"/>
      <c r="W53" s="97"/>
    </row>
    <row r="54" s="1" customFormat="1" spans="16:23">
      <c r="P54"/>
      <c r="Q54"/>
      <c r="R54"/>
      <c r="S54"/>
      <c r="T54"/>
      <c r="U54"/>
      <c r="V54"/>
      <c r="W54"/>
    </row>
    <row r="55" spans="17:17">
      <c r="Q55" s="191"/>
    </row>
  </sheetData>
  <mergeCells count="48">
    <mergeCell ref="E3:G3"/>
    <mergeCell ref="H3:J3"/>
    <mergeCell ref="K3:M3"/>
    <mergeCell ref="E4:G4"/>
    <mergeCell ref="H4:J4"/>
    <mergeCell ref="K4:M4"/>
    <mergeCell ref="E5:G5"/>
    <mergeCell ref="H5:J5"/>
    <mergeCell ref="K5:M5"/>
    <mergeCell ref="E6:G6"/>
    <mergeCell ref="H6:J6"/>
    <mergeCell ref="K6:M6"/>
    <mergeCell ref="E32:G32"/>
    <mergeCell ref="H32:J32"/>
    <mergeCell ref="E34:G34"/>
    <mergeCell ref="H34:J34"/>
    <mergeCell ref="K34:M34"/>
    <mergeCell ref="E35:G35"/>
    <mergeCell ref="H35:J35"/>
    <mergeCell ref="K35:M35"/>
    <mergeCell ref="E36:G36"/>
    <mergeCell ref="H36:J36"/>
    <mergeCell ref="K36:M36"/>
    <mergeCell ref="E37:G37"/>
    <mergeCell ref="H37:J37"/>
    <mergeCell ref="K37:M37"/>
    <mergeCell ref="E38:G38"/>
    <mergeCell ref="H38:J38"/>
    <mergeCell ref="K38:M38"/>
    <mergeCell ref="E39:G39"/>
    <mergeCell ref="H39:J39"/>
    <mergeCell ref="K39:M39"/>
    <mergeCell ref="E41:G41"/>
    <mergeCell ref="H41:J41"/>
    <mergeCell ref="K41:M41"/>
    <mergeCell ref="E43:G43"/>
    <mergeCell ref="H43:J43"/>
    <mergeCell ref="K43:M43"/>
    <mergeCell ref="E44:G44"/>
    <mergeCell ref="H44:J44"/>
    <mergeCell ref="K44:M44"/>
    <mergeCell ref="E45:G45"/>
    <mergeCell ref="H45:J45"/>
    <mergeCell ref="K45:M45"/>
    <mergeCell ref="B51:K51"/>
    <mergeCell ref="B42:B43"/>
    <mergeCell ref="B44:B45"/>
    <mergeCell ref="C44:C45"/>
  </mergeCells>
  <pageMargins left="0.236111111111111" right="0.196527777777778" top="0.196527777777778" bottom="0.196527777777778" header="0.196527777777778" footer="0.196527777777778"/>
  <pageSetup paperSize="9" fitToWidth="0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2" sqref="A2"/>
    </sheetView>
  </sheetViews>
  <sheetFormatPr defaultColWidth="9.14444444444444" defaultRowHeight="15"/>
  <cols>
    <col min="1" max="1" width="4" style="1" customWidth="1"/>
    <col min="2" max="2" width="28.7111111111111" style="1" customWidth="1"/>
    <col min="3" max="3" width="11.5666666666667" style="1" customWidth="1"/>
    <col min="4" max="4" width="9.28888888888889" style="1" customWidth="1"/>
    <col min="5" max="5" width="9.42222222222222" style="1" customWidth="1"/>
    <col min="6" max="6" width="9.56666666666667" style="1" customWidth="1"/>
    <col min="7" max="7" width="9.71111111111111" style="1" customWidth="1"/>
    <col min="8" max="8" width="9" style="1" customWidth="1"/>
    <col min="9" max="9" width="8.71111111111111" style="1" customWidth="1"/>
    <col min="10" max="10" width="9.14444444444444" style="1" customWidth="1"/>
    <col min="11" max="16384" width="9.14444444444444" style="1"/>
  </cols>
  <sheetData>
    <row r="1" spans="1:9">
      <c r="A1" s="2" t="s">
        <v>223</v>
      </c>
      <c r="B1" s="2"/>
      <c r="C1" s="2"/>
      <c r="D1" s="2"/>
      <c r="E1" s="2"/>
      <c r="F1" s="2"/>
      <c r="G1" s="2"/>
      <c r="H1" s="2"/>
      <c r="I1" s="2"/>
    </row>
    <row r="2" ht="9.75" customHeight="1" spans="1:1">
      <c r="A2" s="2"/>
    </row>
    <row r="3" ht="15.75" customHeight="1" spans="1:9">
      <c r="A3" s="3" t="s">
        <v>1</v>
      </c>
      <c r="B3" s="4" t="s">
        <v>2</v>
      </c>
      <c r="C3" s="5" t="s">
        <v>3</v>
      </c>
      <c r="D3" s="3" t="s">
        <v>4</v>
      </c>
      <c r="E3" s="6" t="s">
        <v>224</v>
      </c>
      <c r="F3" s="6" t="s">
        <v>225</v>
      </c>
      <c r="G3" s="6" t="s">
        <v>226</v>
      </c>
      <c r="H3" s="6" t="s">
        <v>227</v>
      </c>
      <c r="I3" s="92" t="s">
        <v>228</v>
      </c>
    </row>
    <row r="4" ht="15.75" customHeight="1" spans="1:9">
      <c r="A4" s="7"/>
      <c r="B4" s="8" t="s">
        <v>9</v>
      </c>
      <c r="C4" s="9" t="s">
        <v>229</v>
      </c>
      <c r="D4" s="10" t="s">
        <v>11</v>
      </c>
      <c r="E4" s="11" t="s">
        <v>230</v>
      </c>
      <c r="F4" s="11" t="s">
        <v>230</v>
      </c>
      <c r="G4" s="11" t="s">
        <v>230</v>
      </c>
      <c r="H4" s="11" t="s">
        <v>230</v>
      </c>
      <c r="I4" s="93" t="s">
        <v>230</v>
      </c>
    </row>
    <row r="5" ht="15.75" customHeight="1" spans="1:9">
      <c r="A5" s="12"/>
      <c r="B5" s="13"/>
      <c r="C5" s="14" t="s">
        <v>231</v>
      </c>
      <c r="D5" s="15" t="s">
        <v>15</v>
      </c>
      <c r="E5" s="16"/>
      <c r="F5" s="16"/>
      <c r="G5" s="16"/>
      <c r="H5" s="16"/>
      <c r="I5" s="94"/>
    </row>
    <row r="6" ht="15.75" customHeight="1" spans="1:9">
      <c r="A6" s="17" t="s">
        <v>20</v>
      </c>
      <c r="B6" s="18" t="s">
        <v>21</v>
      </c>
      <c r="C6" s="19" t="s">
        <v>22</v>
      </c>
      <c r="D6" s="20"/>
      <c r="E6" s="21">
        <f>'1_кв_24'!O6</f>
        <v>0.833333333333333</v>
      </c>
      <c r="F6" s="21">
        <f>+'2_кв_24'!O6</f>
        <v>9</v>
      </c>
      <c r="G6" s="21">
        <f>+'3_кв_24'!O6</f>
        <v>16.5</v>
      </c>
      <c r="H6" s="21">
        <f>+'4_кв_24'!O6</f>
        <v>4</v>
      </c>
      <c r="I6" s="21">
        <f>(E6+F6+G6+H6)/4</f>
        <v>7.58333333333333</v>
      </c>
    </row>
    <row r="7" ht="15.75" customHeight="1" spans="1:9">
      <c r="A7" s="22" t="s">
        <v>27</v>
      </c>
      <c r="B7" s="23" t="s">
        <v>23</v>
      </c>
      <c r="C7" s="24" t="s">
        <v>28</v>
      </c>
      <c r="D7" s="25">
        <v>20</v>
      </c>
      <c r="E7" s="26">
        <f>+'1_кв_24'!O7</f>
        <v>4.4</v>
      </c>
      <c r="F7" s="26">
        <f>+'2_кв_24'!O7</f>
        <v>1.19333333333333</v>
      </c>
      <c r="G7" s="26">
        <f>+'3_кв_24'!O7</f>
        <v>2.9</v>
      </c>
      <c r="H7" s="26">
        <f>+'4_кв_24'!O7</f>
        <v>3.9</v>
      </c>
      <c r="I7" s="26">
        <f>(E7+F7+G7+H7)/4</f>
        <v>3.09833333333333</v>
      </c>
    </row>
    <row r="8" ht="18" customHeight="1" spans="1:9">
      <c r="A8" s="17" t="s">
        <v>31</v>
      </c>
      <c r="B8" s="18" t="s">
        <v>32</v>
      </c>
      <c r="C8" s="27" t="s">
        <v>33</v>
      </c>
      <c r="D8" s="17">
        <v>1.5</v>
      </c>
      <c r="E8" s="26" t="str">
        <f>+'1_кв_24'!O8</f>
        <v>&lt;0,58</v>
      </c>
      <c r="F8" s="26" t="str">
        <f>+'2_кв_24'!O8</f>
        <v>&lt;0,58</v>
      </c>
      <c r="G8" s="26" t="str">
        <f>+'3_кв_24'!O8</f>
        <v>&lt;0,58</v>
      </c>
      <c r="H8" s="26" t="str">
        <f>+'4_кв_24'!O8</f>
        <v>&lt;0,58</v>
      </c>
      <c r="I8" s="36" t="s">
        <v>35</v>
      </c>
    </row>
    <row r="9" ht="15.75" customHeight="1" spans="1:9">
      <c r="A9" s="28" t="s">
        <v>38</v>
      </c>
      <c r="B9" s="29" t="s">
        <v>39</v>
      </c>
      <c r="C9" s="30"/>
      <c r="D9" s="31"/>
      <c r="E9" s="31"/>
      <c r="F9" s="31"/>
      <c r="G9" s="31"/>
      <c r="H9" s="31"/>
      <c r="I9" s="31"/>
    </row>
    <row r="10" ht="15.75" customHeight="1" spans="1:9">
      <c r="A10" s="32"/>
      <c r="B10" s="33" t="s">
        <v>41</v>
      </c>
      <c r="C10" s="34" t="s">
        <v>42</v>
      </c>
      <c r="D10" s="35" t="s">
        <v>43</v>
      </c>
      <c r="E10" s="36">
        <f>+'1_кв_24'!O10</f>
        <v>6.87</v>
      </c>
      <c r="F10" s="36">
        <f>+'2_кв_24'!O10</f>
        <v>6.63666666666667</v>
      </c>
      <c r="G10" s="36">
        <f>+'3_кв_24'!O10</f>
        <v>6.9</v>
      </c>
      <c r="H10" s="36">
        <f>+'4_кв_24'!O10</f>
        <v>6.92666666666667</v>
      </c>
      <c r="I10" s="36">
        <f>(E10+F10+G10+H10)/4</f>
        <v>6.83333333333333</v>
      </c>
    </row>
    <row r="11" ht="18" customHeight="1" spans="1:9">
      <c r="A11" s="17" t="s">
        <v>47</v>
      </c>
      <c r="B11" s="18" t="s">
        <v>48</v>
      </c>
      <c r="C11" s="37" t="s">
        <v>49</v>
      </c>
      <c r="D11" s="38">
        <v>7</v>
      </c>
      <c r="E11" s="26">
        <f>+'1_кв_24'!O11</f>
        <v>0.513333333333333</v>
      </c>
      <c r="F11" s="36">
        <f>+'2_кв_24'!O11</f>
        <v>0.373333333333333</v>
      </c>
      <c r="G11" s="36">
        <f>+'3_кв_24'!O11</f>
        <v>0.363333333333333</v>
      </c>
      <c r="H11" s="36">
        <f>+'4_кв_24'!O11</f>
        <v>0.463333333333333</v>
      </c>
      <c r="I11" s="26">
        <f>(E11+F11+G11+H11)/4</f>
        <v>0.428333333333333</v>
      </c>
    </row>
    <row r="12" ht="18" customHeight="1" spans="1:9">
      <c r="A12" s="22" t="s">
        <v>52</v>
      </c>
      <c r="B12" s="23" t="s">
        <v>53</v>
      </c>
      <c r="C12" s="39" t="s">
        <v>49</v>
      </c>
      <c r="D12" s="40" t="s">
        <v>54</v>
      </c>
      <c r="E12" s="26">
        <f>+'1_кв_24'!O12</f>
        <v>0.446666666666667</v>
      </c>
      <c r="F12" s="36">
        <f>+'2_кв_24'!O12</f>
        <v>0.39</v>
      </c>
      <c r="G12" s="36">
        <f>+'3_кв_24'!O12</f>
        <v>0.426666666666667</v>
      </c>
      <c r="H12" s="36">
        <f>+'4_кв_24'!O12</f>
        <v>0.523333333333333</v>
      </c>
      <c r="I12" s="26">
        <f>(E12+F12+G12+H12)/4</f>
        <v>0.446666666666667</v>
      </c>
    </row>
    <row r="13" ht="18" customHeight="1" spans="1:9">
      <c r="A13" s="17" t="s">
        <v>56</v>
      </c>
      <c r="B13" s="18" t="s">
        <v>57</v>
      </c>
      <c r="C13" s="27"/>
      <c r="D13" s="20"/>
      <c r="E13" s="41"/>
      <c r="F13" s="41"/>
      <c r="G13" s="41"/>
      <c r="H13" s="31"/>
      <c r="I13" s="31"/>
    </row>
    <row r="14" ht="18" customHeight="1" spans="1:9">
      <c r="A14" s="17"/>
      <c r="B14" s="18" t="s">
        <v>58</v>
      </c>
      <c r="C14" s="27" t="s">
        <v>33</v>
      </c>
      <c r="D14" s="20">
        <v>1000</v>
      </c>
      <c r="E14" s="36">
        <f>+'1_кв_24'!O14</f>
        <v>29.3333333333333</v>
      </c>
      <c r="F14" s="36">
        <f>+'2_кв_24'!O14</f>
        <v>27.3333333333333</v>
      </c>
      <c r="G14" s="36">
        <f>+'3_кв_24'!O14</f>
        <v>15</v>
      </c>
      <c r="H14" s="36">
        <f>+'4_кв_24'!O14</f>
        <v>11</v>
      </c>
      <c r="I14" s="95">
        <f>(E14+F14+G14+H14)/4</f>
        <v>20.6666666666667</v>
      </c>
    </row>
    <row r="15" ht="18" customHeight="1" spans="1:9">
      <c r="A15" s="22" t="s">
        <v>63</v>
      </c>
      <c r="B15" s="23" t="s">
        <v>64</v>
      </c>
      <c r="C15" s="24" t="s">
        <v>33</v>
      </c>
      <c r="D15" s="22" t="s">
        <v>54</v>
      </c>
      <c r="E15" s="36" t="str">
        <f>+'1_кв_24'!O15</f>
        <v>&lt;3,0</v>
      </c>
      <c r="F15" s="36" t="str">
        <f>+'2_кв_24'!O15</f>
        <v>&lt;3,0</v>
      </c>
      <c r="G15" s="36" t="str">
        <f>+'3_кв_24'!O15</f>
        <v>&lt;3,0</v>
      </c>
      <c r="H15" s="36" t="str">
        <f>+'4_кв_24'!O15</f>
        <v>&lt;3,0</v>
      </c>
      <c r="I15" s="36" t="s">
        <v>65</v>
      </c>
    </row>
    <row r="16" ht="18" customHeight="1" spans="1:9">
      <c r="A16" s="17" t="s">
        <v>67</v>
      </c>
      <c r="B16" s="42" t="s">
        <v>232</v>
      </c>
      <c r="C16" s="27"/>
      <c r="D16" s="20"/>
      <c r="E16" s="41"/>
      <c r="F16" s="41"/>
      <c r="G16" s="41"/>
      <c r="H16" s="31"/>
      <c r="I16" s="31"/>
    </row>
    <row r="17" ht="18" customHeight="1" spans="1:9">
      <c r="A17" s="17"/>
      <c r="B17" s="42" t="s">
        <v>233</v>
      </c>
      <c r="C17" s="27" t="s">
        <v>33</v>
      </c>
      <c r="D17" s="43">
        <v>0.5</v>
      </c>
      <c r="E17" s="44" t="str">
        <f>+'1_кв_24'!O17</f>
        <v>&lt; 0,025</v>
      </c>
      <c r="F17" s="36" t="str">
        <f>+'2_кв_24'!O17</f>
        <v>&lt; 0,025</v>
      </c>
      <c r="G17" s="36" t="str">
        <f>+'3_кв_24'!O17</f>
        <v>&lt; 0,025</v>
      </c>
      <c r="H17" s="36" t="str">
        <f>+'4_кв_24'!O17</f>
        <v>&lt; 0,025</v>
      </c>
      <c r="I17" s="96" t="s">
        <v>234</v>
      </c>
    </row>
    <row r="18" ht="18" customHeight="1" spans="1:9">
      <c r="A18" s="22" t="s">
        <v>84</v>
      </c>
      <c r="B18" s="23" t="s">
        <v>85</v>
      </c>
      <c r="C18" s="24" t="s">
        <v>33</v>
      </c>
      <c r="D18" s="45">
        <v>0.1</v>
      </c>
      <c r="E18" s="46" t="str">
        <f>+'1_кв_24'!O18</f>
        <v>&lt; 0,005</v>
      </c>
      <c r="F18" s="36" t="str">
        <f>+'2_кв_24'!O18</f>
        <v>&lt; 0,005</v>
      </c>
      <c r="G18" s="36" t="str">
        <f>+'3_кв_24'!O18</f>
        <v>&lt; 0,005</v>
      </c>
      <c r="H18" s="36" t="str">
        <f>+'4_кв_24'!O18</f>
        <v>&lt; 0,005</v>
      </c>
      <c r="I18" s="96" t="s">
        <v>235</v>
      </c>
    </row>
    <row r="19" ht="18" customHeight="1" spans="1:9">
      <c r="A19" s="17" t="s">
        <v>92</v>
      </c>
      <c r="B19" s="18" t="s">
        <v>87</v>
      </c>
      <c r="C19" s="27" t="s">
        <v>33</v>
      </c>
      <c r="D19" s="47">
        <v>0.001</v>
      </c>
      <c r="E19" s="48" t="str">
        <f>+'1_кв_24'!O19</f>
        <v>&lt; 0,0005</v>
      </c>
      <c r="F19" s="36" t="str">
        <f>+'2_кв_24'!O19</f>
        <v>&lt; 0,0005</v>
      </c>
      <c r="G19" s="36" t="str">
        <f>+'3_кв_24'!O19</f>
        <v>&lt; 0,0005</v>
      </c>
      <c r="H19" s="36" t="str">
        <f>+'4_кв_24'!O19</f>
        <v>&lt; 0,0005</v>
      </c>
      <c r="I19" s="96" t="s">
        <v>236</v>
      </c>
    </row>
    <row r="20" ht="18" customHeight="1" spans="1:9">
      <c r="A20" s="22" t="s">
        <v>95</v>
      </c>
      <c r="B20" s="23" t="s">
        <v>237</v>
      </c>
      <c r="C20" s="24" t="s">
        <v>238</v>
      </c>
      <c r="D20" s="49">
        <v>5</v>
      </c>
      <c r="E20" s="26">
        <f>+'1_кв_24'!O20</f>
        <v>1.14333333333333</v>
      </c>
      <c r="F20" s="36">
        <f>+'2_кв_24'!O20</f>
        <v>1.32</v>
      </c>
      <c r="G20" s="36">
        <f>+'3_кв_24'!O20</f>
        <v>2.69666666666667</v>
      </c>
      <c r="H20" s="36">
        <f>+'4_кв_24'!O20</f>
        <v>2.64</v>
      </c>
      <c r="I20" s="26">
        <f t="shared" ref="I20:I21" si="0">(E20+F20+G20+H20)/4</f>
        <v>1.95</v>
      </c>
    </row>
    <row r="21" ht="18" customHeight="1" spans="1:9">
      <c r="A21" s="22" t="s">
        <v>101</v>
      </c>
      <c r="B21" s="23" t="s">
        <v>102</v>
      </c>
      <c r="C21" s="24" t="s">
        <v>33</v>
      </c>
      <c r="D21" s="25">
        <v>350</v>
      </c>
      <c r="E21" s="26">
        <f>+'1_кв_24'!O21</f>
        <v>8.3</v>
      </c>
      <c r="F21" s="36">
        <f>+'2_кв_24'!O21</f>
        <v>9.53333333333333</v>
      </c>
      <c r="G21" s="36">
        <f>+'3_кв_24'!O21</f>
        <v>10.1</v>
      </c>
      <c r="H21" s="36">
        <f>+'4_кв_24'!O21</f>
        <v>9.46666666666667</v>
      </c>
      <c r="I21" s="26">
        <f t="shared" si="0"/>
        <v>9.35</v>
      </c>
    </row>
    <row r="22" ht="18" customHeight="1" spans="1:9">
      <c r="A22" s="17" t="s">
        <v>104</v>
      </c>
      <c r="B22" s="18" t="s">
        <v>105</v>
      </c>
      <c r="C22" s="27" t="s">
        <v>33</v>
      </c>
      <c r="D22" s="20">
        <v>500</v>
      </c>
      <c r="E22" s="36" t="str">
        <f>+'1_кв_24'!O22</f>
        <v>&lt; 5,0</v>
      </c>
      <c r="F22" s="36" t="str">
        <f>+'2_кв_24'!O22</f>
        <v>&lt; 5,0</v>
      </c>
      <c r="G22" s="36" t="str">
        <f>+'3_кв_24'!O22</f>
        <v>&lt; 5,0</v>
      </c>
      <c r="H22" s="36" t="str">
        <f>+'4_кв_24'!O22</f>
        <v>&lt; 5,0</v>
      </c>
      <c r="I22" s="96" t="s">
        <v>239</v>
      </c>
    </row>
    <row r="23" ht="27.75" customHeight="1" spans="1:9">
      <c r="A23" s="22" t="s">
        <v>112</v>
      </c>
      <c r="B23" s="50" t="s">
        <v>113</v>
      </c>
      <c r="C23" s="24" t="s">
        <v>33</v>
      </c>
      <c r="D23" s="25">
        <v>2</v>
      </c>
      <c r="E23" s="26">
        <f>+'1_кв_24'!O23</f>
        <v>0</v>
      </c>
      <c r="F23" s="36">
        <f>+'2_кв_24'!O23</f>
        <v>0.0636666666666667</v>
      </c>
      <c r="G23" s="36">
        <f>+'3_кв_24'!O23</f>
        <v>0</v>
      </c>
      <c r="H23" s="36">
        <f>+'4_кв_24'!O23</f>
        <v>0</v>
      </c>
      <c r="I23" s="26">
        <f>(E23+F23+G23+H23)/4</f>
        <v>0.0159166666666667</v>
      </c>
    </row>
    <row r="24" ht="18" customHeight="1" spans="1:9">
      <c r="A24" s="17" t="s">
        <v>115</v>
      </c>
      <c r="B24" s="18" t="s">
        <v>116</v>
      </c>
      <c r="C24" s="27" t="s">
        <v>33</v>
      </c>
      <c r="D24" s="17">
        <v>3</v>
      </c>
      <c r="E24" s="46" t="str">
        <f>+'1_кв_24'!O24</f>
        <v>&lt; 0,02</v>
      </c>
      <c r="F24" s="36" t="str">
        <f>+'2_кв_24'!O24</f>
        <v>&lt; 0,02</v>
      </c>
      <c r="G24" s="36" t="str">
        <f>+'3_кв_24'!O24</f>
        <v>&lt; 0,02</v>
      </c>
      <c r="H24" s="36" t="str">
        <f>+'4_кв_24'!O24</f>
        <v>&lt; 0,02</v>
      </c>
      <c r="I24" s="96" t="s">
        <v>240</v>
      </c>
    </row>
    <row r="25" ht="18" customHeight="1" spans="1:9">
      <c r="A25" s="22" t="s">
        <v>130</v>
      </c>
      <c r="B25" s="23" t="s">
        <v>131</v>
      </c>
      <c r="C25" s="24" t="s">
        <v>33</v>
      </c>
      <c r="D25" s="51">
        <v>45</v>
      </c>
      <c r="E25" s="26">
        <f>+'1_кв_24'!O25</f>
        <v>1.06</v>
      </c>
      <c r="F25" s="36">
        <f>+'2_кв_24'!O25</f>
        <v>0.906666666666667</v>
      </c>
      <c r="G25" s="36" t="e">
        <f>+'3_кв_24'!O25</f>
        <v>#VALUE!</v>
      </c>
      <c r="H25" s="36">
        <f>+'4_кв_24'!O25</f>
        <v>0.36</v>
      </c>
      <c r="I25" s="26" t="e">
        <f>(E25+F25+G25+H25)/4</f>
        <v>#VALUE!</v>
      </c>
    </row>
    <row r="26" ht="18" customHeight="1" spans="1:9">
      <c r="A26" s="17" t="s">
        <v>135</v>
      </c>
      <c r="B26" s="18" t="s">
        <v>136</v>
      </c>
      <c r="C26" s="27" t="s">
        <v>33</v>
      </c>
      <c r="D26" s="52">
        <v>1.5</v>
      </c>
      <c r="E26" s="26">
        <f>+'1_кв_24'!O26</f>
        <v>0.0606666666666667</v>
      </c>
      <c r="F26" s="36">
        <f>+'2_кв_24'!O26</f>
        <v>0.122666666666667</v>
      </c>
      <c r="G26" s="36" t="e">
        <f>+'3_кв_24'!O26</f>
        <v>#VALUE!</v>
      </c>
      <c r="H26" s="36">
        <f>+'4_кв_24'!O26</f>
        <v>0.0626666666666667</v>
      </c>
      <c r="I26" s="26" t="e">
        <f>(E26+F26+G26+H26)/4</f>
        <v>#VALUE!</v>
      </c>
    </row>
    <row r="27" ht="18" customHeight="1" spans="1:9">
      <c r="A27" s="22" t="s">
        <v>143</v>
      </c>
      <c r="B27" s="23" t="s">
        <v>144</v>
      </c>
      <c r="C27" s="24" t="s">
        <v>33</v>
      </c>
      <c r="D27" s="51">
        <v>0.3</v>
      </c>
      <c r="E27" s="26">
        <f>+'1_кв_24'!O27</f>
        <v>0.089</v>
      </c>
      <c r="F27" s="36">
        <f>+'2_кв_24'!O27</f>
        <v>0.05</v>
      </c>
      <c r="G27" s="36">
        <f>+'3_кв_24'!O27</f>
        <v>0</v>
      </c>
      <c r="H27" s="36">
        <f>+'4_кв_24'!O27</f>
        <v>0.113333333333333</v>
      </c>
      <c r="I27" s="26">
        <f>(E27+F27+G27+H27)/4</f>
        <v>0.0630833333333333</v>
      </c>
    </row>
    <row r="28" ht="18" customHeight="1" spans="1:9">
      <c r="A28" s="17" t="s">
        <v>147</v>
      </c>
      <c r="B28" s="18" t="s">
        <v>148</v>
      </c>
      <c r="C28" s="27" t="s">
        <v>33</v>
      </c>
      <c r="D28" s="53">
        <v>0.2</v>
      </c>
      <c r="E28" s="46" t="s">
        <v>159</v>
      </c>
      <c r="F28" s="36">
        <f>+'2_кв_24'!O28</f>
        <v>0.0706666666666667</v>
      </c>
      <c r="G28" s="36">
        <f>+'3_кв_24'!O28</f>
        <v>0.029</v>
      </c>
      <c r="H28" s="36">
        <f>+'4_кв_24'!O28</f>
        <v>0.048</v>
      </c>
      <c r="I28" s="26">
        <v>0.1</v>
      </c>
    </row>
    <row r="29" ht="18" customHeight="1" spans="1:9">
      <c r="A29" s="22" t="s">
        <v>157</v>
      </c>
      <c r="B29" s="23" t="s">
        <v>158</v>
      </c>
      <c r="C29" s="24" t="s">
        <v>33</v>
      </c>
      <c r="D29" s="51">
        <v>3.5</v>
      </c>
      <c r="E29" s="54" t="s">
        <v>241</v>
      </c>
      <c r="F29" s="36" t="str">
        <f>+'2_кв_24'!O29</f>
        <v>&lt;0,01</v>
      </c>
      <c r="G29" s="36" t="str">
        <f>+'3_кв_24'!O29</f>
        <v>&lt;0,01</v>
      </c>
      <c r="H29" s="36" t="str">
        <f>+'4_кв_24'!O29</f>
        <v>&lt;0,01</v>
      </c>
      <c r="I29" s="96" t="s">
        <v>159</v>
      </c>
    </row>
    <row r="30" ht="18" customHeight="1" spans="1:9">
      <c r="A30" s="17" t="s">
        <v>161</v>
      </c>
      <c r="B30" s="18" t="s">
        <v>162</v>
      </c>
      <c r="C30" s="27" t="s">
        <v>33</v>
      </c>
      <c r="D30" s="43">
        <v>0.1</v>
      </c>
      <c r="E30" s="55" t="str">
        <f>+'1_кв_24'!O30</f>
        <v>&lt;0,01</v>
      </c>
      <c r="F30" s="36" t="str">
        <f>+'2_кв_24'!O30</f>
        <v>&lt;0,01</v>
      </c>
      <c r="G30" s="36" t="str">
        <f>+'3_кв_24'!O30</f>
        <v>&lt;0,01</v>
      </c>
      <c r="H30" s="36" t="str">
        <f>+'4_кв_24'!O30</f>
        <v>&lt;0,01</v>
      </c>
      <c r="I30" s="96" t="s">
        <v>170</v>
      </c>
    </row>
    <row r="31" ht="18" customHeight="1" spans="1:9">
      <c r="A31" s="28" t="s">
        <v>168</v>
      </c>
      <c r="B31" s="29" t="s">
        <v>169</v>
      </c>
      <c r="C31" s="56" t="s">
        <v>33</v>
      </c>
      <c r="D31" s="57">
        <v>0.5</v>
      </c>
      <c r="E31" s="41" t="s">
        <v>170</v>
      </c>
      <c r="F31" s="58" t="str">
        <f>+'2_кв_24'!O31</f>
        <v>&lt;0,05</v>
      </c>
      <c r="G31" s="58" t="str">
        <f>+'3_кв_24'!O31</f>
        <v>&lt;0,05</v>
      </c>
      <c r="H31" s="58" t="str">
        <f>+'4_кв_24'!O31</f>
        <v>&lt;0,05</v>
      </c>
      <c r="I31" s="41" t="s">
        <v>170</v>
      </c>
    </row>
    <row r="32" ht="21.6" customHeight="1" spans="1:9">
      <c r="A32" s="20" t="s">
        <v>172</v>
      </c>
      <c r="B32" s="59" t="s">
        <v>173</v>
      </c>
      <c r="C32" s="60" t="s">
        <v>174</v>
      </c>
      <c r="D32" s="56" t="s">
        <v>175</v>
      </c>
      <c r="E32" s="61"/>
      <c r="F32" s="62"/>
      <c r="G32" s="61"/>
      <c r="H32" s="62"/>
      <c r="I32" s="61"/>
    </row>
    <row r="33" ht="15.75" customHeight="1" spans="1:9">
      <c r="A33" s="20"/>
      <c r="B33" s="63"/>
      <c r="C33" s="64" t="s">
        <v>179</v>
      </c>
      <c r="D33" s="65" t="s">
        <v>180</v>
      </c>
      <c r="E33" s="66">
        <f>+'1_кв_24'!O33</f>
        <v>0</v>
      </c>
      <c r="F33" s="67">
        <f>+'2_кв_24'!O33</f>
        <v>0</v>
      </c>
      <c r="G33" s="68">
        <f>+'3_кв_24'!O33</f>
        <v>0</v>
      </c>
      <c r="H33" s="69">
        <f>+'4_кв_24'!O33</f>
        <v>0</v>
      </c>
      <c r="I33" s="66">
        <f>(E33+F33+G33+H33)/4</f>
        <v>0</v>
      </c>
    </row>
    <row r="34" ht="15.75" customHeight="1" spans="1:9">
      <c r="A34" s="28" t="s">
        <v>181</v>
      </c>
      <c r="B34" s="70" t="s">
        <v>182</v>
      </c>
      <c r="C34" s="71" t="s">
        <v>174</v>
      </c>
      <c r="D34" s="72" t="s">
        <v>183</v>
      </c>
      <c r="E34" s="41" t="s">
        <v>242</v>
      </c>
      <c r="F34" s="41" t="s">
        <v>242</v>
      </c>
      <c r="G34" s="41" t="s">
        <v>242</v>
      </c>
      <c r="H34" s="41" t="s">
        <v>242</v>
      </c>
      <c r="I34" s="41" t="s">
        <v>242</v>
      </c>
    </row>
    <row r="35" ht="15.75" customHeight="1" spans="1:9">
      <c r="A35" s="32"/>
      <c r="B35" s="73"/>
      <c r="C35" s="64" t="s">
        <v>184</v>
      </c>
      <c r="D35" s="34" t="s">
        <v>184</v>
      </c>
      <c r="E35" s="74" t="s">
        <v>243</v>
      </c>
      <c r="F35" s="74" t="s">
        <v>243</v>
      </c>
      <c r="G35" s="74" t="s">
        <v>243</v>
      </c>
      <c r="H35" s="74" t="s">
        <v>243</v>
      </c>
      <c r="I35" s="74" t="s">
        <v>243</v>
      </c>
    </row>
    <row r="36" ht="15.75" customHeight="1" spans="1:9">
      <c r="A36" s="41" t="s">
        <v>186</v>
      </c>
      <c r="B36" s="42" t="s">
        <v>187</v>
      </c>
      <c r="C36" s="60" t="s">
        <v>174</v>
      </c>
      <c r="D36" s="75" t="s">
        <v>183</v>
      </c>
      <c r="E36" s="41" t="s">
        <v>242</v>
      </c>
      <c r="F36" s="41" t="s">
        <v>242</v>
      </c>
      <c r="G36" s="41" t="s">
        <v>242</v>
      </c>
      <c r="H36" s="41" t="s">
        <v>242</v>
      </c>
      <c r="I36" s="41" t="s">
        <v>242</v>
      </c>
    </row>
    <row r="37" ht="15.75" customHeight="1" spans="1:9">
      <c r="A37" s="76"/>
      <c r="B37" s="77" t="s">
        <v>188</v>
      </c>
      <c r="C37" s="64" t="s">
        <v>184</v>
      </c>
      <c r="D37" s="32" t="s">
        <v>184</v>
      </c>
      <c r="E37" s="74" t="s">
        <v>243</v>
      </c>
      <c r="F37" s="74" t="s">
        <v>243</v>
      </c>
      <c r="G37" s="74" t="s">
        <v>243</v>
      </c>
      <c r="H37" s="74" t="s">
        <v>243</v>
      </c>
      <c r="I37" s="74" t="s">
        <v>243</v>
      </c>
    </row>
    <row r="38" ht="15.75" customHeight="1" spans="1:9">
      <c r="A38" s="29" t="s">
        <v>189</v>
      </c>
      <c r="B38" s="29" t="s">
        <v>190</v>
      </c>
      <c r="C38" s="60" t="s">
        <v>191</v>
      </c>
      <c r="D38" s="75" t="s">
        <v>183</v>
      </c>
      <c r="E38" s="41" t="s">
        <v>242</v>
      </c>
      <c r="F38" s="41" t="s">
        <v>242</v>
      </c>
      <c r="G38" s="41" t="s">
        <v>242</v>
      </c>
      <c r="H38" s="41" t="s">
        <v>242</v>
      </c>
      <c r="I38" s="41" t="s">
        <v>242</v>
      </c>
    </row>
    <row r="39" ht="15.75" customHeight="1" spans="1:9">
      <c r="A39" s="33"/>
      <c r="B39" s="33"/>
      <c r="C39" s="64" t="s">
        <v>184</v>
      </c>
      <c r="D39" s="32" t="s">
        <v>184</v>
      </c>
      <c r="E39" s="74" t="s">
        <v>243</v>
      </c>
      <c r="F39" s="74" t="s">
        <v>243</v>
      </c>
      <c r="G39" s="74" t="s">
        <v>243</v>
      </c>
      <c r="H39" s="74" t="s">
        <v>243</v>
      </c>
      <c r="I39" s="74" t="s">
        <v>243</v>
      </c>
    </row>
    <row r="40" ht="15.75" customHeight="1" spans="1:9">
      <c r="A40" s="18" t="s">
        <v>192</v>
      </c>
      <c r="B40" s="78" t="s">
        <v>193</v>
      </c>
      <c r="C40" s="60" t="s">
        <v>174</v>
      </c>
      <c r="D40" s="75" t="s">
        <v>183</v>
      </c>
      <c r="E40" s="41" t="s">
        <v>242</v>
      </c>
      <c r="F40" s="41" t="s">
        <v>242</v>
      </c>
      <c r="G40" s="41" t="s">
        <v>242</v>
      </c>
      <c r="H40" s="41" t="s">
        <v>242</v>
      </c>
      <c r="I40" s="41" t="s">
        <v>242</v>
      </c>
    </row>
    <row r="41" ht="15.75" customHeight="1" spans="1:9">
      <c r="A41" s="18"/>
      <c r="B41" s="79"/>
      <c r="C41" s="71" t="s">
        <v>184</v>
      </c>
      <c r="D41" s="80" t="s">
        <v>184</v>
      </c>
      <c r="E41" s="74" t="s">
        <v>243</v>
      </c>
      <c r="F41" s="74" t="s">
        <v>243</v>
      </c>
      <c r="G41" s="74" t="s">
        <v>243</v>
      </c>
      <c r="H41" s="74" t="s">
        <v>243</v>
      </c>
      <c r="I41" s="74" t="s">
        <v>243</v>
      </c>
    </row>
    <row r="42" ht="15.75" customHeight="1" spans="1:9">
      <c r="A42" s="81" t="s">
        <v>194</v>
      </c>
      <c r="B42" s="82" t="s">
        <v>195</v>
      </c>
      <c r="C42" s="60" t="s">
        <v>174</v>
      </c>
      <c r="D42" s="83" t="s">
        <v>183</v>
      </c>
      <c r="E42" s="41" t="s">
        <v>242</v>
      </c>
      <c r="F42" s="41" t="s">
        <v>242</v>
      </c>
      <c r="G42" s="41" t="s">
        <v>242</v>
      </c>
      <c r="H42" s="41" t="s">
        <v>242</v>
      </c>
      <c r="I42" s="41" t="s">
        <v>242</v>
      </c>
    </row>
    <row r="43" ht="15.75" customHeight="1" spans="1:9">
      <c r="A43" s="84"/>
      <c r="B43" s="85"/>
      <c r="C43" s="64" t="s">
        <v>196</v>
      </c>
      <c r="D43" s="86" t="s">
        <v>196</v>
      </c>
      <c r="E43" s="74" t="s">
        <v>243</v>
      </c>
      <c r="F43" s="74" t="s">
        <v>243</v>
      </c>
      <c r="G43" s="74" t="s">
        <v>243</v>
      </c>
      <c r="H43" s="74" t="s">
        <v>243</v>
      </c>
      <c r="I43" s="74" t="s">
        <v>243</v>
      </c>
    </row>
    <row r="44" customHeight="1" spans="1:9">
      <c r="A44" s="20" t="s">
        <v>197</v>
      </c>
      <c r="B44" s="87" t="s">
        <v>198</v>
      </c>
      <c r="C44" s="88" t="s">
        <v>199</v>
      </c>
      <c r="D44" s="89" t="s">
        <v>183</v>
      </c>
      <c r="E44" s="41" t="s">
        <v>242</v>
      </c>
      <c r="F44" s="41" t="s">
        <v>242</v>
      </c>
      <c r="G44" s="41" t="s">
        <v>242</v>
      </c>
      <c r="H44" s="41" t="s">
        <v>242</v>
      </c>
      <c r="I44" s="41" t="s">
        <v>242</v>
      </c>
    </row>
    <row r="45" ht="23.25" customHeight="1" spans="1:9">
      <c r="A45" s="76"/>
      <c r="B45" s="90"/>
      <c r="C45" s="91"/>
      <c r="D45" s="32" t="s">
        <v>200</v>
      </c>
      <c r="E45" s="74" t="s">
        <v>243</v>
      </c>
      <c r="F45" s="74" t="s">
        <v>243</v>
      </c>
      <c r="G45" s="74" t="s">
        <v>243</v>
      </c>
      <c r="H45" s="74" t="s">
        <v>243</v>
      </c>
      <c r="I45" s="74" t="s">
        <v>243</v>
      </c>
    </row>
  </sheetData>
  <mergeCells count="4">
    <mergeCell ref="A1:I1"/>
    <mergeCell ref="B42:B43"/>
    <mergeCell ref="B44:B45"/>
    <mergeCell ref="C44:C45"/>
  </mergeCells>
  <printOptions verticalCentered="1"/>
  <pageMargins left="0.229166666666667" right="0.134722222222222" top="0.275694444444444" bottom="0.196527777777778" header="0.275694444444444" footer="0.196527777777778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1_кв_24</vt:lpstr>
      <vt:lpstr>2_кв_24</vt:lpstr>
      <vt:lpstr>3_кв_24</vt:lpstr>
      <vt:lpstr>4_кв_24</vt:lpstr>
      <vt:lpstr>2024_среднее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user</cp:lastModifiedBy>
  <dcterms:created xsi:type="dcterms:W3CDTF">2019-12-28T12:59:00Z</dcterms:created>
  <cp:lastPrinted>2023-01-23T07:49:00Z</cp:lastPrinted>
  <dcterms:modified xsi:type="dcterms:W3CDTF">2025-02-07T05:03:29Z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FAC5D4F580C749FCA08E78CFE765DD5F_12</vt:lpwstr>
  </property>
  <property fmtid="{D5CDD505-2E9C-101B-9397-08002B2CF9AE}" pid="3" name="KSOProductBuildVer">
    <vt:lpwstr>1049-12.2.0.19805</vt:lpwstr>
  </property>
</Properties>
</file>