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9" sheetId="18" r:id="rId1"/>
  </sheets>
  <calcPr calcId="124519"/>
</workbook>
</file>

<file path=xl/calcChain.xml><?xml version="1.0" encoding="utf-8"?>
<calcChain xmlns="http://schemas.openxmlformats.org/spreadsheetml/2006/main">
  <c r="O65" i="18"/>
  <c r="O64"/>
  <c r="O63"/>
  <c r="O62"/>
  <c r="O61"/>
  <c r="N60"/>
  <c r="M60"/>
  <c r="L60"/>
  <c r="K60"/>
  <c r="J60"/>
  <c r="I60"/>
  <c r="H60"/>
  <c r="G60"/>
  <c r="F60"/>
  <c r="E60"/>
  <c r="D60"/>
  <c r="C60"/>
  <c r="O60" s="1"/>
  <c r="N59"/>
  <c r="M59"/>
  <c r="L59"/>
  <c r="K59"/>
  <c r="J59"/>
  <c r="I59"/>
  <c r="H59"/>
  <c r="G59"/>
  <c r="F59"/>
  <c r="E59"/>
  <c r="D59"/>
  <c r="C59"/>
  <c r="O59" s="1"/>
  <c r="O58"/>
  <c r="O57"/>
  <c r="O52"/>
  <c r="N51"/>
  <c r="M51"/>
  <c r="L51"/>
  <c r="K51"/>
  <c r="J51"/>
  <c r="I51"/>
  <c r="H51"/>
  <c r="G51"/>
  <c r="F51"/>
  <c r="E51"/>
  <c r="D51"/>
  <c r="C51"/>
  <c r="N50"/>
  <c r="M50"/>
  <c r="K50"/>
  <c r="I50"/>
  <c r="H50"/>
  <c r="G50"/>
  <c r="F50"/>
  <c r="D50"/>
  <c r="D48" s="1"/>
  <c r="D47" s="1"/>
  <c r="O49"/>
  <c r="N48"/>
  <c r="M48"/>
  <c r="M47" s="1"/>
  <c r="L48"/>
  <c r="K48"/>
  <c r="K47" s="1"/>
  <c r="J48"/>
  <c r="I48"/>
  <c r="I47" s="1"/>
  <c r="H48"/>
  <c r="G48"/>
  <c r="G47" s="1"/>
  <c r="F48"/>
  <c r="E48"/>
  <c r="E47" s="1"/>
  <c r="C48"/>
  <c r="C47" s="1"/>
  <c r="N47"/>
  <c r="N53" s="1"/>
  <c r="L47"/>
  <c r="L53" s="1"/>
  <c r="J47"/>
  <c r="J53" s="1"/>
  <c r="H47"/>
  <c r="H53" s="1"/>
  <c r="F47"/>
  <c r="F53" s="1"/>
  <c r="O46"/>
  <c r="O41"/>
  <c r="N40"/>
  <c r="M40"/>
  <c r="I40"/>
  <c r="H40"/>
  <c r="G40"/>
  <c r="F40"/>
  <c r="D40"/>
  <c r="O39"/>
  <c r="O38"/>
  <c r="O37"/>
  <c r="O36"/>
  <c r="G35"/>
  <c r="F35"/>
  <c r="D35"/>
  <c r="O35" s="1"/>
  <c r="N34"/>
  <c r="M34"/>
  <c r="L34"/>
  <c r="K34"/>
  <c r="J34"/>
  <c r="I34"/>
  <c r="H34"/>
  <c r="G34"/>
  <c r="F34"/>
  <c r="E34"/>
  <c r="D34"/>
  <c r="C34"/>
  <c r="O34" s="1"/>
  <c r="O33"/>
  <c r="O32"/>
  <c r="N31"/>
  <c r="K31"/>
  <c r="O31" s="1"/>
  <c r="O30"/>
  <c r="N29"/>
  <c r="M29"/>
  <c r="M28" s="1"/>
  <c r="M42" s="1"/>
  <c r="L29"/>
  <c r="K29"/>
  <c r="K28" s="1"/>
  <c r="K42" s="1"/>
  <c r="J29"/>
  <c r="I29"/>
  <c r="I28" s="1"/>
  <c r="I42" s="1"/>
  <c r="H29"/>
  <c r="G29"/>
  <c r="G28" s="1"/>
  <c r="G42" s="1"/>
  <c r="F29"/>
  <c r="E29"/>
  <c r="E28" s="1"/>
  <c r="E42" s="1"/>
  <c r="D29"/>
  <c r="C29"/>
  <c r="C28" s="1"/>
  <c r="N28"/>
  <c r="N42" s="1"/>
  <c r="L28"/>
  <c r="L42" s="1"/>
  <c r="J28"/>
  <c r="J42" s="1"/>
  <c r="H28"/>
  <c r="H42" s="1"/>
  <c r="F28"/>
  <c r="F42" s="1"/>
  <c r="D28"/>
  <c r="D42" s="1"/>
  <c r="O27"/>
  <c r="O22"/>
  <c r="N21"/>
  <c r="I21"/>
  <c r="G21"/>
  <c r="F21"/>
  <c r="O21" s="1"/>
  <c r="O20"/>
  <c r="O19"/>
  <c r="O18"/>
  <c r="O17"/>
  <c r="O16"/>
  <c r="O15"/>
  <c r="N14"/>
  <c r="M14"/>
  <c r="L14"/>
  <c r="K14"/>
  <c r="J14"/>
  <c r="I14"/>
  <c r="H14"/>
  <c r="G14"/>
  <c r="F14"/>
  <c r="E14"/>
  <c r="D14"/>
  <c r="C14"/>
  <c r="O14" s="1"/>
  <c r="O13"/>
  <c r="O12"/>
  <c r="O11"/>
  <c r="O10"/>
  <c r="O9"/>
  <c r="O8"/>
  <c r="N7"/>
  <c r="M7"/>
  <c r="L7"/>
  <c r="K7"/>
  <c r="J7"/>
  <c r="I7"/>
  <c r="H7"/>
  <c r="G7"/>
  <c r="F7"/>
  <c r="E7"/>
  <c r="D7"/>
  <c r="C7"/>
  <c r="O7" s="1"/>
  <c r="N6"/>
  <c r="N23" s="1"/>
  <c r="M6"/>
  <c r="M23" s="1"/>
  <c r="L6"/>
  <c r="L23" s="1"/>
  <c r="K6"/>
  <c r="K23" s="1"/>
  <c r="J6"/>
  <c r="J23" s="1"/>
  <c r="I6"/>
  <c r="I23" s="1"/>
  <c r="H6"/>
  <c r="H23" s="1"/>
  <c r="G6"/>
  <c r="G23" s="1"/>
  <c r="F6"/>
  <c r="F23" s="1"/>
  <c r="E6"/>
  <c r="E23" s="1"/>
  <c r="D6"/>
  <c r="D23" s="1"/>
  <c r="C6"/>
  <c r="C23" s="1"/>
  <c r="O5"/>
  <c r="O40" l="1"/>
  <c r="O51"/>
  <c r="E53"/>
  <c r="G53"/>
  <c r="I53"/>
  <c r="K53"/>
  <c r="M53"/>
  <c r="C42"/>
  <c r="O28"/>
  <c r="O42" s="1"/>
  <c r="C53"/>
  <c r="O47"/>
  <c r="D53"/>
  <c r="O6"/>
  <c r="O23" s="1"/>
  <c r="O29"/>
  <c r="O50"/>
  <c r="O48" s="1"/>
  <c r="O53" l="1"/>
</calcChain>
</file>

<file path=xl/sharedStrings.xml><?xml version="1.0" encoding="utf-8"?>
<sst xmlns="http://schemas.openxmlformats.org/spreadsheetml/2006/main" count="109" uniqueCount="40">
  <si>
    <t>Население</t>
  </si>
  <si>
    <t>Юр. лица  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</si>
  <si>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</si>
  <si>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</si>
  <si>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</si>
  <si>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</si>
  <si>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</si>
  <si>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</si>
  <si>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</si>
  <si>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</si>
  <si>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</si>
  <si>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</si>
  <si>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</si>
  <si>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</si>
  <si>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Бюдж.учр-ния</t>
  </si>
  <si>
    <t>МБУК "Терская МБ"</t>
  </si>
  <si>
    <t>ФГБУ "Мурм.УГМС"</t>
  </si>
  <si>
    <t>МБУ СДК с.п.Варзуга</t>
  </si>
  <si>
    <t>ФГУП "Почта России"</t>
  </si>
  <si>
    <t>ИТОГО</t>
  </si>
  <si>
    <t>ГОБУЗ "Терская ЦРБ"</t>
  </si>
  <si>
    <t>МБОУ СОШ № 4</t>
  </si>
  <si>
    <t>ИП Двинина В.В.</t>
  </si>
  <si>
    <t>РТРС "Мурм.ОРТПЦ"</t>
  </si>
  <si>
    <t>с.Чаваньга</t>
  </si>
  <si>
    <t>СПК РК "Белом.рыбак"</t>
  </si>
  <si>
    <t>с.Пялица</t>
  </si>
  <si>
    <t>с.Тетрино</t>
  </si>
  <si>
    <t>с.Чапома</t>
  </si>
  <si>
    <t>СПК РК "Чапома"</t>
  </si>
  <si>
    <t>Всего (кВт)</t>
  </si>
  <si>
    <t>Админ.(ул.освещ.)</t>
  </si>
  <si>
    <t>ПАО "Ростелеком"</t>
  </si>
  <si>
    <t>Прочие потребители</t>
  </si>
  <si>
    <t>ПАО "МегаФон"</t>
  </si>
  <si>
    <t>ООО "РСК-Авт.техн"</t>
  </si>
  <si>
    <t>ИП Лаане О.О.</t>
  </si>
  <si>
    <t>ЦЕРКОВЬ</t>
  </si>
  <si>
    <t>ООО "ИнСтрой"</t>
  </si>
  <si>
    <t>Фактическое потребление электроэнергии по селам Терского района за 2019 год.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</si>
</sst>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0" fontId="3" fillId="0" borderId="19" xfId="0" applyFont="1" applyBorder="1"/>
    <xf numFmtId="0" fontId="3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21" xfId="0" applyFont="1" applyBorder="1"/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/>
    <xf numFmtId="0" fontId="3" fillId="0" borderId="37" xfId="0" applyFont="1" applyBorder="1"/>
    <xf numFmtId="0" fontId="3" fillId="0" borderId="29" xfId="0" applyFont="1" applyBorder="1"/>
    <xf numFmtId="0" fontId="2" fillId="0" borderId="38" xfId="0" applyFont="1" applyBorder="1"/>
    <xf numFmtId="0" fontId="3" fillId="0" borderId="28" xfId="0" applyFont="1" applyBorder="1"/>
    <xf numFmtId="0" fontId="4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0" xfId="0" applyFont="1" applyBorder="1"/>
    <xf numFmtId="0" fontId="4" fillId="0" borderId="32" xfId="0" applyFont="1" applyBorder="1"/>
    <xf numFmtId="0" fontId="2" fillId="0" borderId="27" xfId="0" applyFont="1" applyBorder="1"/>
    <xf numFmtId="0" fontId="3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9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0" xfId="0" applyFont="1" applyBorder="1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66"/>
  <sheetViews>
    <sheetView tabSelected="1" zoomScale="80" zoomScaleNormal="80" workbookViewId="0">
      <selection activeCell="G76" sqref="G76"/>
    </sheetView>
  </sheetViews>
  <sheetFormatPr defaultRowHeight="15"/>
  <cols>
    <col min="2" max="2" width="34.5703125" bestFit="1" customWidth="1"/>
    <col min="3" max="3" width="10.7109375" bestFit="1" customWidth="1"/>
    <col min="8" max="8" width="10.5703125" bestFit="1" customWidth="1"/>
    <col min="15" max="15" width="12.85546875" bestFit="1" customWidth="1"/>
  </cols>
  <sheetData>
    <row r="1" spans="2:15" ht="20.25">
      <c r="B1" s="79" t="s">
        <v>39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</row>
    <row r="2" spans="2:15" ht="19.5" thickBo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"/>
    </row>
    <row r="3" spans="2:15" ht="18.75" customHeight="1">
      <c r="B3" s="18"/>
      <c r="C3" s="74" t="s">
        <v>24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77" t="s">
        <v>30</v>
      </c>
    </row>
    <row r="4" spans="2:15" ht="16.5" thickBot="1">
      <c r="B4" s="33"/>
      <c r="C4" s="6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38" t="s">
        <v>13</v>
      </c>
      <c r="O4" s="78"/>
    </row>
    <row r="5" spans="2:15" ht="19.5" thickBot="1">
      <c r="B5" s="14" t="s">
        <v>0</v>
      </c>
      <c r="C5" s="7">
        <v>18198</v>
      </c>
      <c r="D5" s="3">
        <v>17029</v>
      </c>
      <c r="E5" s="3">
        <v>17164</v>
      </c>
      <c r="F5" s="3">
        <v>21785</v>
      </c>
      <c r="G5" s="3">
        <v>16241</v>
      </c>
      <c r="H5" s="3">
        <v>12609</v>
      </c>
      <c r="I5" s="3">
        <v>18019</v>
      </c>
      <c r="J5" s="3">
        <v>19827</v>
      </c>
      <c r="K5" s="3">
        <v>15981</v>
      </c>
      <c r="L5" s="3">
        <v>18299</v>
      </c>
      <c r="M5" s="3">
        <v>17798</v>
      </c>
      <c r="N5" s="9">
        <v>11509</v>
      </c>
      <c r="O5" s="39">
        <f>SUM(C5:N5)</f>
        <v>204459</v>
      </c>
    </row>
    <row r="6" spans="2:15" ht="18.75">
      <c r="B6" s="34" t="s">
        <v>1</v>
      </c>
      <c r="C6" s="8">
        <f>C7+C14</f>
        <v>2490</v>
      </c>
      <c r="D6" s="5">
        <f t="shared" ref="D6:M6" si="0">D7+D14</f>
        <v>1981</v>
      </c>
      <c r="E6" s="5">
        <f t="shared" si="0"/>
        <v>1444</v>
      </c>
      <c r="F6" s="5">
        <f t="shared" si="0"/>
        <v>1908</v>
      </c>
      <c r="G6" s="5">
        <f t="shared" si="0"/>
        <v>1093</v>
      </c>
      <c r="H6" s="72">
        <f t="shared" si="0"/>
        <v>1232</v>
      </c>
      <c r="I6" s="5">
        <f t="shared" si="0"/>
        <v>1203</v>
      </c>
      <c r="J6" s="5">
        <f t="shared" si="0"/>
        <v>22629</v>
      </c>
      <c r="K6" s="5">
        <f t="shared" si="0"/>
        <v>3165</v>
      </c>
      <c r="L6" s="5">
        <f t="shared" si="0"/>
        <v>4833</v>
      </c>
      <c r="M6" s="5">
        <f t="shared" si="0"/>
        <v>6781</v>
      </c>
      <c r="N6" s="10">
        <f>N7+N14</f>
        <v>5048</v>
      </c>
      <c r="O6" s="40">
        <f t="shared" ref="O6:O22" si="1">SUM(C6:N6)</f>
        <v>53807</v>
      </c>
    </row>
    <row r="7" spans="2:15" ht="19.5" thickBot="1">
      <c r="B7" s="35" t="s">
        <v>14</v>
      </c>
      <c r="C7" s="27">
        <f>SUM(C8:C13)</f>
        <v>1108</v>
      </c>
      <c r="D7" s="28">
        <f t="shared" ref="D7:N7" si="2">SUM(D8:D13)</f>
        <v>663</v>
      </c>
      <c r="E7" s="28">
        <f t="shared" si="2"/>
        <v>892</v>
      </c>
      <c r="F7" s="28">
        <f t="shared" si="2"/>
        <v>485</v>
      </c>
      <c r="G7" s="28">
        <f t="shared" si="2"/>
        <v>142</v>
      </c>
      <c r="H7" s="28">
        <f>SUM(H8:H13)</f>
        <v>159</v>
      </c>
      <c r="I7" s="28">
        <f t="shared" si="2"/>
        <v>160</v>
      </c>
      <c r="J7" s="28">
        <f t="shared" si="2"/>
        <v>20945</v>
      </c>
      <c r="K7" s="28">
        <f t="shared" si="2"/>
        <v>1695</v>
      </c>
      <c r="L7" s="28">
        <f t="shared" si="2"/>
        <v>3609</v>
      </c>
      <c r="M7" s="28">
        <f t="shared" si="2"/>
        <v>3059</v>
      </c>
      <c r="N7" s="29">
        <f t="shared" si="2"/>
        <v>4042</v>
      </c>
      <c r="O7" s="39">
        <f t="shared" si="1"/>
        <v>36959</v>
      </c>
    </row>
    <row r="8" spans="2:15" ht="18.75">
      <c r="B8" s="36" t="s">
        <v>15</v>
      </c>
      <c r="C8" s="19">
        <v>230</v>
      </c>
      <c r="D8" s="19"/>
      <c r="E8" s="19">
        <v>405</v>
      </c>
      <c r="F8" s="19">
        <v>100</v>
      </c>
      <c r="G8" s="19">
        <v>30</v>
      </c>
      <c r="H8" s="19">
        <v>20</v>
      </c>
      <c r="I8" s="19">
        <v>20</v>
      </c>
      <c r="J8" s="19">
        <v>20</v>
      </c>
      <c r="K8" s="19">
        <v>50</v>
      </c>
      <c r="L8" s="19">
        <v>60</v>
      </c>
      <c r="M8" s="19">
        <v>65</v>
      </c>
      <c r="N8" s="19">
        <v>135</v>
      </c>
      <c r="O8" s="41">
        <f>SUM(C8:N8)</f>
        <v>1135</v>
      </c>
    </row>
    <row r="9" spans="2:15" ht="18.75">
      <c r="B9" s="36" t="s">
        <v>20</v>
      </c>
      <c r="C9" s="19"/>
      <c r="D9" s="19"/>
      <c r="E9" s="19"/>
      <c r="F9" s="19"/>
      <c r="G9" s="19"/>
      <c r="H9" s="19"/>
      <c r="I9" s="19"/>
      <c r="J9" s="19">
        <v>20785</v>
      </c>
      <c r="K9" s="19">
        <v>564</v>
      </c>
      <c r="L9" s="19">
        <v>1420</v>
      </c>
      <c r="M9" s="19">
        <v>1742</v>
      </c>
      <c r="N9" s="19">
        <v>1968</v>
      </c>
      <c r="O9" s="41">
        <f t="shared" si="1"/>
        <v>26479</v>
      </c>
    </row>
    <row r="10" spans="2:15" ht="18.75">
      <c r="B10" s="36" t="s">
        <v>31</v>
      </c>
      <c r="C10" s="19">
        <v>623</v>
      </c>
      <c r="D10" s="19">
        <v>493</v>
      </c>
      <c r="E10" s="19">
        <v>347</v>
      </c>
      <c r="F10" s="19">
        <v>244</v>
      </c>
      <c r="G10" s="19"/>
      <c r="H10" s="19"/>
      <c r="I10" s="19"/>
      <c r="J10" s="19"/>
      <c r="K10" s="19">
        <v>961</v>
      </c>
      <c r="L10" s="19">
        <v>2029</v>
      </c>
      <c r="M10" s="19">
        <v>1127</v>
      </c>
      <c r="N10" s="19">
        <v>1812</v>
      </c>
      <c r="O10" s="41">
        <f t="shared" si="1"/>
        <v>7636</v>
      </c>
    </row>
    <row r="11" spans="2:15" ht="18.75">
      <c r="B11" s="36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41">
        <f t="shared" si="1"/>
        <v>0</v>
      </c>
    </row>
    <row r="12" spans="2:15" ht="18.75">
      <c r="B12" s="36" t="s">
        <v>16</v>
      </c>
      <c r="C12" s="19">
        <v>155</v>
      </c>
      <c r="D12" s="19">
        <v>120</v>
      </c>
      <c r="E12" s="19">
        <v>100</v>
      </c>
      <c r="F12" s="19">
        <v>116</v>
      </c>
      <c r="G12" s="19">
        <v>97</v>
      </c>
      <c r="H12" s="19">
        <v>104</v>
      </c>
      <c r="I12" s="19">
        <v>90</v>
      </c>
      <c r="J12" s="19">
        <v>110</v>
      </c>
      <c r="K12" s="19">
        <v>120</v>
      </c>
      <c r="L12" s="19">
        <v>100</v>
      </c>
      <c r="M12" s="19">
        <v>90</v>
      </c>
      <c r="N12" s="19">
        <v>82</v>
      </c>
      <c r="O12" s="41">
        <f t="shared" si="1"/>
        <v>1284</v>
      </c>
    </row>
    <row r="13" spans="2:15" ht="18.75">
      <c r="B13" s="36" t="s">
        <v>17</v>
      </c>
      <c r="C13" s="19">
        <v>100</v>
      </c>
      <c r="D13" s="19">
        <v>50</v>
      </c>
      <c r="E13" s="19">
        <v>40</v>
      </c>
      <c r="F13" s="19">
        <v>25</v>
      </c>
      <c r="G13" s="19">
        <v>15</v>
      </c>
      <c r="H13" s="19">
        <v>35</v>
      </c>
      <c r="I13" s="19">
        <v>50</v>
      </c>
      <c r="J13" s="19">
        <v>30</v>
      </c>
      <c r="K13" s="19"/>
      <c r="L13" s="19"/>
      <c r="M13" s="19">
        <v>35</v>
      </c>
      <c r="N13" s="19">
        <v>45</v>
      </c>
      <c r="O13" s="41">
        <f t="shared" si="1"/>
        <v>425</v>
      </c>
    </row>
    <row r="14" spans="2:15" ht="18.75">
      <c r="B14" s="37" t="s">
        <v>33</v>
      </c>
      <c r="C14" s="23">
        <f>SUM(C15:C21)</f>
        <v>1382</v>
      </c>
      <c r="D14" s="24">
        <f>SUM(D15:D22)</f>
        <v>1318</v>
      </c>
      <c r="E14" s="24">
        <f t="shared" ref="E14:N14" si="3">SUM(E15:E22)</f>
        <v>552</v>
      </c>
      <c r="F14" s="24">
        <f t="shared" si="3"/>
        <v>1423</v>
      </c>
      <c r="G14" s="24">
        <f t="shared" si="3"/>
        <v>951</v>
      </c>
      <c r="H14" s="24">
        <f>SUM(H15:H22)</f>
        <v>1073</v>
      </c>
      <c r="I14" s="24">
        <f t="shared" si="3"/>
        <v>1043</v>
      </c>
      <c r="J14" s="24">
        <f t="shared" si="3"/>
        <v>1684</v>
      </c>
      <c r="K14" s="24">
        <f t="shared" si="3"/>
        <v>1470</v>
      </c>
      <c r="L14" s="24">
        <f t="shared" si="3"/>
        <v>1224</v>
      </c>
      <c r="M14" s="24">
        <f>SUM(M15:M22)</f>
        <v>3722</v>
      </c>
      <c r="N14" s="25">
        <f t="shared" si="3"/>
        <v>1006</v>
      </c>
      <c r="O14" s="42">
        <f>SUM(C14:N14)</f>
        <v>16848</v>
      </c>
    </row>
    <row r="15" spans="2:15" ht="18.75">
      <c r="B15" s="36" t="s">
        <v>18</v>
      </c>
      <c r="C15" s="26">
        <v>13</v>
      </c>
      <c r="D15" s="26">
        <v>14</v>
      </c>
      <c r="E15" s="26">
        <v>15</v>
      </c>
      <c r="F15" s="26">
        <v>10</v>
      </c>
      <c r="G15" s="26"/>
      <c r="H15" s="26">
        <v>10</v>
      </c>
      <c r="I15" s="26">
        <v>6</v>
      </c>
      <c r="J15" s="26"/>
      <c r="K15" s="26">
        <v>15</v>
      </c>
      <c r="L15" s="26">
        <v>10</v>
      </c>
      <c r="M15" s="26">
        <v>12</v>
      </c>
      <c r="N15" s="26">
        <v>5</v>
      </c>
      <c r="O15" s="41">
        <f t="shared" si="1"/>
        <v>110</v>
      </c>
    </row>
    <row r="16" spans="2:15" ht="18.75">
      <c r="B16" s="36" t="s">
        <v>34</v>
      </c>
      <c r="C16" s="26">
        <v>250</v>
      </c>
      <c r="D16" s="26">
        <v>500</v>
      </c>
      <c r="E16" s="26">
        <v>400</v>
      </c>
      <c r="F16" s="26">
        <v>550</v>
      </c>
      <c r="G16" s="26">
        <v>470</v>
      </c>
      <c r="H16" s="26">
        <v>500</v>
      </c>
      <c r="I16" s="26">
        <v>390</v>
      </c>
      <c r="J16" s="26">
        <v>490</v>
      </c>
      <c r="K16" s="26">
        <v>350</v>
      </c>
      <c r="L16" s="26">
        <v>500</v>
      </c>
      <c r="M16" s="26">
        <v>550</v>
      </c>
      <c r="N16" s="26">
        <v>500</v>
      </c>
      <c r="O16" s="41">
        <f t="shared" si="1"/>
        <v>5450</v>
      </c>
    </row>
    <row r="17" spans="2:15" ht="18.75">
      <c r="B17" s="36" t="s">
        <v>23</v>
      </c>
      <c r="C17" s="26"/>
      <c r="D17" s="26">
        <v>661</v>
      </c>
      <c r="E17" s="26"/>
      <c r="F17" s="26">
        <v>748</v>
      </c>
      <c r="G17" s="26">
        <v>365</v>
      </c>
      <c r="H17" s="26">
        <v>327</v>
      </c>
      <c r="I17" s="26">
        <v>300</v>
      </c>
      <c r="J17" s="26">
        <v>364</v>
      </c>
      <c r="K17" s="26">
        <v>347</v>
      </c>
      <c r="L17" s="26">
        <v>244</v>
      </c>
      <c r="M17" s="26"/>
      <c r="N17" s="26"/>
      <c r="O17" s="41">
        <f t="shared" si="1"/>
        <v>3356</v>
      </c>
    </row>
    <row r="18" spans="2:15" ht="18.75">
      <c r="B18" s="36" t="s">
        <v>36</v>
      </c>
      <c r="C18" s="26"/>
      <c r="D18" s="26"/>
      <c r="E18" s="26"/>
      <c r="F18" s="26"/>
      <c r="G18" s="26"/>
      <c r="H18" s="26">
        <v>62</v>
      </c>
      <c r="I18" s="26">
        <v>98</v>
      </c>
      <c r="J18" s="26">
        <v>124</v>
      </c>
      <c r="K18" s="26">
        <v>95</v>
      </c>
      <c r="L18" s="26">
        <v>73</v>
      </c>
      <c r="M18" s="26"/>
      <c r="N18" s="26"/>
      <c r="O18" s="41">
        <f t="shared" si="1"/>
        <v>452</v>
      </c>
    </row>
    <row r="19" spans="2:15" ht="18.75">
      <c r="B19" s="36" t="s">
        <v>32</v>
      </c>
      <c r="C19" s="26">
        <v>26</v>
      </c>
      <c r="D19" s="26">
        <v>35</v>
      </c>
      <c r="E19" s="26">
        <v>19</v>
      </c>
      <c r="F19" s="26">
        <v>47</v>
      </c>
      <c r="G19" s="26">
        <v>39</v>
      </c>
      <c r="H19" s="26">
        <v>56</v>
      </c>
      <c r="I19" s="26">
        <v>53</v>
      </c>
      <c r="J19" s="26">
        <v>51</v>
      </c>
      <c r="K19" s="26">
        <v>79</v>
      </c>
      <c r="L19" s="26">
        <v>49</v>
      </c>
      <c r="M19" s="26">
        <v>51</v>
      </c>
      <c r="N19" s="26">
        <v>52</v>
      </c>
      <c r="O19" s="41">
        <f t="shared" si="1"/>
        <v>557</v>
      </c>
    </row>
    <row r="20" spans="2:15" ht="18.75">
      <c r="B20" s="36" t="s">
        <v>22</v>
      </c>
      <c r="C20" s="26">
        <v>1002</v>
      </c>
      <c r="D20" s="26"/>
      <c r="E20" s="26"/>
      <c r="F20" s="26"/>
      <c r="G20" s="26"/>
      <c r="H20" s="26">
        <v>44</v>
      </c>
      <c r="I20" s="26">
        <v>33</v>
      </c>
      <c r="J20" s="26">
        <v>545</v>
      </c>
      <c r="K20" s="26">
        <v>275</v>
      </c>
      <c r="L20" s="26">
        <v>240</v>
      </c>
      <c r="M20" s="26">
        <v>193</v>
      </c>
      <c r="N20" s="26">
        <v>81</v>
      </c>
      <c r="O20" s="41">
        <f t="shared" si="1"/>
        <v>2413</v>
      </c>
    </row>
    <row r="21" spans="2:15" ht="18.75">
      <c r="B21" s="36" t="s">
        <v>25</v>
      </c>
      <c r="C21" s="19">
        <v>91</v>
      </c>
      <c r="D21" s="19">
        <v>108</v>
      </c>
      <c r="E21" s="19">
        <v>118</v>
      </c>
      <c r="F21" s="19">
        <f>35+13+12+8</f>
        <v>68</v>
      </c>
      <c r="G21" s="19">
        <f>64+13</f>
        <v>77</v>
      </c>
      <c r="H21" s="19">
        <v>74</v>
      </c>
      <c r="I21" s="19">
        <f>89+60+14</f>
        <v>163</v>
      </c>
      <c r="J21" s="19">
        <v>110</v>
      </c>
      <c r="K21" s="19">
        <v>309</v>
      </c>
      <c r="L21" s="19">
        <v>108</v>
      </c>
      <c r="M21" s="19">
        <v>2916</v>
      </c>
      <c r="N21" s="19">
        <f>296+60+12</f>
        <v>368</v>
      </c>
      <c r="O21" s="41">
        <f t="shared" si="1"/>
        <v>4510</v>
      </c>
    </row>
    <row r="22" spans="2:15" ht="19.5" thickBot="1">
      <c r="B22" s="36" t="s">
        <v>38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1">
        <f t="shared" si="1"/>
        <v>0</v>
      </c>
    </row>
    <row r="23" spans="2:15" ht="19.5" thickBot="1">
      <c r="B23" s="14" t="s">
        <v>19</v>
      </c>
      <c r="C23" s="7">
        <f>C5+C6</f>
        <v>20688</v>
      </c>
      <c r="D23" s="3">
        <f t="shared" ref="D23:N23" si="4">D5+D6</f>
        <v>19010</v>
      </c>
      <c r="E23" s="3">
        <f t="shared" si="4"/>
        <v>18608</v>
      </c>
      <c r="F23" s="3">
        <f t="shared" si="4"/>
        <v>23693</v>
      </c>
      <c r="G23" s="3">
        <f t="shared" si="4"/>
        <v>17334</v>
      </c>
      <c r="H23" s="3">
        <f t="shared" si="4"/>
        <v>13841</v>
      </c>
      <c r="I23" s="3">
        <f t="shared" si="4"/>
        <v>19222</v>
      </c>
      <c r="J23" s="3">
        <f t="shared" si="4"/>
        <v>42456</v>
      </c>
      <c r="K23" s="3">
        <f t="shared" si="4"/>
        <v>19146</v>
      </c>
      <c r="L23" s="3">
        <f t="shared" si="4"/>
        <v>23132</v>
      </c>
      <c r="M23" s="3">
        <f t="shared" si="4"/>
        <v>24579</v>
      </c>
      <c r="N23" s="9">
        <f t="shared" si="4"/>
        <v>16557</v>
      </c>
      <c r="O23" s="43">
        <f>O5+O6</f>
        <v>258266</v>
      </c>
    </row>
    <row r="24" spans="2:15" ht="19.5" thickBot="1"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ht="18.75" customHeight="1">
      <c r="B25" s="18"/>
      <c r="C25" s="74" t="s">
        <v>28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77" t="s">
        <v>30</v>
      </c>
    </row>
    <row r="26" spans="2:15" ht="16.5" thickBot="1">
      <c r="B26" s="30"/>
      <c r="C26" s="31" t="s">
        <v>2</v>
      </c>
      <c r="D26" s="32" t="s">
        <v>3</v>
      </c>
      <c r="E26" s="32" t="s">
        <v>4</v>
      </c>
      <c r="F26" s="32" t="s">
        <v>5</v>
      </c>
      <c r="G26" s="32" t="s">
        <v>6</v>
      </c>
      <c r="H26" s="32" t="s">
        <v>7</v>
      </c>
      <c r="I26" s="32" t="s">
        <v>8</v>
      </c>
      <c r="J26" s="32" t="s">
        <v>9</v>
      </c>
      <c r="K26" s="32" t="s">
        <v>10</v>
      </c>
      <c r="L26" s="32" t="s">
        <v>11</v>
      </c>
      <c r="M26" s="32" t="s">
        <v>12</v>
      </c>
      <c r="N26" s="44" t="s">
        <v>13</v>
      </c>
      <c r="O26" s="81"/>
    </row>
    <row r="27" spans="2:15" ht="19.5" thickBot="1">
      <c r="B27" s="14" t="s">
        <v>0</v>
      </c>
      <c r="C27" s="7">
        <v>5453</v>
      </c>
      <c r="D27" s="3">
        <v>7055</v>
      </c>
      <c r="E27" s="3">
        <v>5429</v>
      </c>
      <c r="F27" s="3">
        <v>6520</v>
      </c>
      <c r="G27" s="3">
        <v>6206</v>
      </c>
      <c r="H27" s="3">
        <v>6056</v>
      </c>
      <c r="I27" s="3">
        <v>8219</v>
      </c>
      <c r="J27" s="3">
        <v>7129</v>
      </c>
      <c r="K27" s="3">
        <v>8366</v>
      </c>
      <c r="L27" s="3">
        <v>8960</v>
      </c>
      <c r="M27" s="3">
        <v>9182</v>
      </c>
      <c r="N27" s="9">
        <v>7275</v>
      </c>
      <c r="O27" s="40">
        <f t="shared" ref="O27:O41" si="5">SUM(C27:N27)</f>
        <v>85850</v>
      </c>
    </row>
    <row r="28" spans="2:15" ht="18.75">
      <c r="B28" s="34" t="s">
        <v>1</v>
      </c>
      <c r="C28" s="8">
        <f t="shared" ref="C28:N28" si="6">C29+C34</f>
        <v>2147</v>
      </c>
      <c r="D28" s="5">
        <f t="shared" si="6"/>
        <v>2558</v>
      </c>
      <c r="E28" s="5">
        <f t="shared" si="6"/>
        <v>2318</v>
      </c>
      <c r="F28" s="5">
        <f t="shared" si="6"/>
        <v>2173</v>
      </c>
      <c r="G28" s="5">
        <f t="shared" si="6"/>
        <v>1977</v>
      </c>
      <c r="H28" s="5">
        <f t="shared" si="6"/>
        <v>1654</v>
      </c>
      <c r="I28" s="5">
        <f t="shared" si="6"/>
        <v>9666</v>
      </c>
      <c r="J28" s="5">
        <f t="shared" si="6"/>
        <v>4878</v>
      </c>
      <c r="K28" s="5">
        <f t="shared" si="6"/>
        <v>28421</v>
      </c>
      <c r="L28" s="5">
        <f t="shared" si="6"/>
        <v>13391</v>
      </c>
      <c r="M28" s="5">
        <f t="shared" si="6"/>
        <v>4658</v>
      </c>
      <c r="N28" s="10">
        <f t="shared" si="6"/>
        <v>3600</v>
      </c>
      <c r="O28" s="40">
        <f t="shared" si="5"/>
        <v>77441</v>
      </c>
    </row>
    <row r="29" spans="2:15" ht="19.5" thickBot="1">
      <c r="B29" s="35" t="s">
        <v>14</v>
      </c>
      <c r="C29" s="27">
        <f t="shared" ref="C29:N29" si="7">SUM(C30:C33)</f>
        <v>246</v>
      </c>
      <c r="D29" s="28">
        <f t="shared" si="7"/>
        <v>193</v>
      </c>
      <c r="E29" s="28">
        <f t="shared" si="7"/>
        <v>131</v>
      </c>
      <c r="F29" s="28">
        <f t="shared" si="7"/>
        <v>205</v>
      </c>
      <c r="G29" s="28">
        <f t="shared" si="7"/>
        <v>80</v>
      </c>
      <c r="H29" s="28">
        <f t="shared" si="7"/>
        <v>62</v>
      </c>
      <c r="I29" s="28">
        <f t="shared" si="7"/>
        <v>49</v>
      </c>
      <c r="J29" s="28">
        <f t="shared" si="7"/>
        <v>62</v>
      </c>
      <c r="K29" s="28">
        <f t="shared" si="7"/>
        <v>23693</v>
      </c>
      <c r="L29" s="28">
        <f t="shared" si="7"/>
        <v>2004</v>
      </c>
      <c r="M29" s="28">
        <f t="shared" si="7"/>
        <v>2519</v>
      </c>
      <c r="N29" s="29">
        <f t="shared" si="7"/>
        <v>2207</v>
      </c>
      <c r="O29" s="39">
        <f t="shared" si="5"/>
        <v>31451</v>
      </c>
    </row>
    <row r="30" spans="2:15" ht="18.75">
      <c r="B30" s="36" t="s">
        <v>15</v>
      </c>
      <c r="C30" s="19">
        <v>135</v>
      </c>
      <c r="D30" s="19">
        <v>114</v>
      </c>
      <c r="E30" s="19">
        <v>115</v>
      </c>
      <c r="F30" s="19">
        <v>133</v>
      </c>
      <c r="G30" s="19"/>
      <c r="H30" s="19">
        <v>62</v>
      </c>
      <c r="I30" s="19">
        <v>49</v>
      </c>
      <c r="J30" s="19">
        <v>62</v>
      </c>
      <c r="K30" s="19">
        <v>45</v>
      </c>
      <c r="L30" s="19"/>
      <c r="M30" s="19">
        <v>287</v>
      </c>
      <c r="N30" s="19">
        <v>145</v>
      </c>
      <c r="O30" s="41">
        <f t="shared" si="5"/>
        <v>1147</v>
      </c>
    </row>
    <row r="31" spans="2:15" ht="18.75">
      <c r="B31" s="36" t="s">
        <v>20</v>
      </c>
      <c r="C31" s="19"/>
      <c r="D31" s="19"/>
      <c r="E31" s="19"/>
      <c r="F31" s="19"/>
      <c r="G31" s="19"/>
      <c r="H31" s="19"/>
      <c r="I31" s="19"/>
      <c r="J31" s="19"/>
      <c r="K31" s="19">
        <f>20850+2716</f>
        <v>23566</v>
      </c>
      <c r="L31" s="19">
        <v>1880</v>
      </c>
      <c r="M31" s="19">
        <v>2207</v>
      </c>
      <c r="N31" s="19">
        <f>1960+72</f>
        <v>2032</v>
      </c>
      <c r="O31" s="41">
        <f t="shared" si="5"/>
        <v>29685</v>
      </c>
    </row>
    <row r="32" spans="2:15" ht="18.75">
      <c r="B32" s="36" t="s">
        <v>21</v>
      </c>
      <c r="C32" s="19">
        <v>111</v>
      </c>
      <c r="D32" s="19">
        <v>79</v>
      </c>
      <c r="E32" s="19">
        <v>16</v>
      </c>
      <c r="F32" s="19">
        <v>72</v>
      </c>
      <c r="G32" s="19">
        <v>80</v>
      </c>
      <c r="H32" s="19"/>
      <c r="I32" s="19"/>
      <c r="J32" s="19"/>
      <c r="K32" s="19">
        <v>82</v>
      </c>
      <c r="L32" s="19">
        <v>124</v>
      </c>
      <c r="M32" s="19">
        <v>25</v>
      </c>
      <c r="N32" s="19">
        <v>30</v>
      </c>
      <c r="O32" s="41">
        <f t="shared" si="5"/>
        <v>619</v>
      </c>
    </row>
    <row r="33" spans="2:15" ht="18.75">
      <c r="B33" s="36" t="s">
        <v>17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41">
        <f t="shared" si="5"/>
        <v>0</v>
      </c>
    </row>
    <row r="34" spans="2:15" ht="18.75">
      <c r="B34" s="37" t="s">
        <v>33</v>
      </c>
      <c r="C34" s="23">
        <f t="shared" ref="C34" si="8">SUM(C35:C40)</f>
        <v>1901</v>
      </c>
      <c r="D34" s="24">
        <f>SUM(D35:D41)</f>
        <v>2365</v>
      </c>
      <c r="E34" s="24">
        <f>SUM(E35:E41)</f>
        <v>2187</v>
      </c>
      <c r="F34" s="24">
        <f>SUM(F35:F41)</f>
        <v>1968</v>
      </c>
      <c r="G34" s="24">
        <f>SUM(G35:G41)</f>
        <v>1897</v>
      </c>
      <c r="H34" s="24">
        <f t="shared" ref="H34:N34" si="9">SUM(H35:H41)</f>
        <v>1592</v>
      </c>
      <c r="I34" s="24">
        <f t="shared" si="9"/>
        <v>9617</v>
      </c>
      <c r="J34" s="24">
        <f t="shared" si="9"/>
        <v>4816</v>
      </c>
      <c r="K34" s="24">
        <f t="shared" si="9"/>
        <v>4728</v>
      </c>
      <c r="L34" s="24">
        <f t="shared" si="9"/>
        <v>11387</v>
      </c>
      <c r="M34" s="24">
        <f t="shared" si="9"/>
        <v>2139</v>
      </c>
      <c r="N34" s="24">
        <f t="shared" si="9"/>
        <v>1393</v>
      </c>
      <c r="O34" s="42">
        <f>SUM(C34:N34)</f>
        <v>45990</v>
      </c>
    </row>
    <row r="35" spans="2:15" ht="18.75">
      <c r="B35" s="36" t="s">
        <v>32</v>
      </c>
      <c r="C35" s="26">
        <v>214</v>
      </c>
      <c r="D35" s="26">
        <f>362+161</f>
        <v>523</v>
      </c>
      <c r="E35" s="26">
        <v>520</v>
      </c>
      <c r="F35" s="26">
        <f>359+160</f>
        <v>519</v>
      </c>
      <c r="G35" s="26">
        <f>359+160</f>
        <v>519</v>
      </c>
      <c r="H35" s="26">
        <v>30</v>
      </c>
      <c r="I35" s="26">
        <v>28</v>
      </c>
      <c r="J35" s="26">
        <v>26</v>
      </c>
      <c r="K35" s="26">
        <v>50</v>
      </c>
      <c r="L35" s="26">
        <v>44</v>
      </c>
      <c r="M35" s="26">
        <v>54</v>
      </c>
      <c r="N35" s="26">
        <v>30</v>
      </c>
      <c r="O35" s="41">
        <f t="shared" si="5"/>
        <v>2557</v>
      </c>
    </row>
    <row r="36" spans="2:15" ht="18.75">
      <c r="B36" s="36" t="s">
        <v>18</v>
      </c>
      <c r="C36" s="26"/>
      <c r="D36" s="26">
        <v>2</v>
      </c>
      <c r="E36" s="26"/>
      <c r="F36" s="26"/>
      <c r="G36" s="26"/>
      <c r="H36" s="26"/>
      <c r="I36" s="26"/>
      <c r="J36" s="26"/>
      <c r="K36" s="26"/>
      <c r="L36" s="26"/>
      <c r="M36" s="26">
        <v>4</v>
      </c>
      <c r="N36" s="26">
        <v>2</v>
      </c>
      <c r="O36" s="41">
        <f t="shared" si="5"/>
        <v>8</v>
      </c>
    </row>
    <row r="37" spans="2:15" ht="18.75">
      <c r="B37" s="36" t="s">
        <v>23</v>
      </c>
      <c r="C37" s="26">
        <v>260</v>
      </c>
      <c r="D37" s="26">
        <v>200</v>
      </c>
      <c r="E37" s="26">
        <v>205</v>
      </c>
      <c r="F37" s="26">
        <v>215</v>
      </c>
      <c r="G37" s="26">
        <v>210</v>
      </c>
      <c r="H37" s="26"/>
      <c r="I37" s="26">
        <v>250</v>
      </c>
      <c r="J37" s="26">
        <v>220</v>
      </c>
      <c r="K37" s="26">
        <v>212</v>
      </c>
      <c r="L37" s="26">
        <v>7002</v>
      </c>
      <c r="M37" s="26"/>
      <c r="N37" s="26"/>
      <c r="O37" s="41">
        <f t="shared" si="5"/>
        <v>8774</v>
      </c>
    </row>
    <row r="38" spans="2:15" ht="18.75">
      <c r="B38" s="36" t="s">
        <v>36</v>
      </c>
      <c r="C38" s="26">
        <v>69</v>
      </c>
      <c r="D38" s="26">
        <v>70</v>
      </c>
      <c r="E38" s="26">
        <v>68</v>
      </c>
      <c r="F38" s="26">
        <v>95</v>
      </c>
      <c r="G38" s="26">
        <v>77</v>
      </c>
      <c r="H38" s="26">
        <v>131</v>
      </c>
      <c r="I38" s="26">
        <v>117</v>
      </c>
      <c r="J38" s="26">
        <v>105</v>
      </c>
      <c r="K38" s="26">
        <v>127</v>
      </c>
      <c r="L38" s="26">
        <v>130</v>
      </c>
      <c r="M38" s="26">
        <v>51</v>
      </c>
      <c r="N38" s="26">
        <v>50</v>
      </c>
      <c r="O38" s="41">
        <f t="shared" si="5"/>
        <v>1090</v>
      </c>
    </row>
    <row r="39" spans="2:15" ht="18.75">
      <c r="B39" s="36" t="s">
        <v>34</v>
      </c>
      <c r="C39" s="26">
        <v>950</v>
      </c>
      <c r="D39" s="26">
        <v>1026</v>
      </c>
      <c r="E39" s="26">
        <v>1028</v>
      </c>
      <c r="F39" s="26">
        <v>1026</v>
      </c>
      <c r="G39" s="26">
        <v>1026</v>
      </c>
      <c r="H39" s="26">
        <v>502</v>
      </c>
      <c r="I39" s="26">
        <v>500</v>
      </c>
      <c r="J39" s="26">
        <v>487</v>
      </c>
      <c r="K39" s="26">
        <v>1582</v>
      </c>
      <c r="L39" s="26">
        <v>1026</v>
      </c>
      <c r="M39" s="26">
        <v>811</v>
      </c>
      <c r="N39" s="26">
        <v>800</v>
      </c>
      <c r="O39" s="41">
        <f t="shared" si="5"/>
        <v>10764</v>
      </c>
    </row>
    <row r="40" spans="2:15" ht="18.75">
      <c r="B40" s="36" t="s">
        <v>29</v>
      </c>
      <c r="C40" s="19">
        <v>408</v>
      </c>
      <c r="D40" s="19">
        <f>422+122</f>
        <v>544</v>
      </c>
      <c r="E40" s="19">
        <v>366</v>
      </c>
      <c r="F40" s="19">
        <f>56+4+53</f>
        <v>113</v>
      </c>
      <c r="G40" s="19">
        <f>28+27+10</f>
        <v>65</v>
      </c>
      <c r="H40" s="19">
        <f>41+810+44+34</f>
        <v>929</v>
      </c>
      <c r="I40" s="19">
        <f>40+8682</f>
        <v>8722</v>
      </c>
      <c r="J40" s="19">
        <v>3978</v>
      </c>
      <c r="K40" s="19">
        <v>2757</v>
      </c>
      <c r="L40" s="19">
        <v>3185</v>
      </c>
      <c r="M40" s="19">
        <f>130+972+117</f>
        <v>1219</v>
      </c>
      <c r="N40" s="19">
        <f>70+441</f>
        <v>511</v>
      </c>
      <c r="O40" s="41">
        <f t="shared" si="5"/>
        <v>22797</v>
      </c>
    </row>
    <row r="41" spans="2:15" ht="19.5" thickBot="1">
      <c r="B41" s="36" t="s">
        <v>35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41">
        <f t="shared" si="5"/>
        <v>0</v>
      </c>
    </row>
    <row r="42" spans="2:15" ht="19.5" thickBot="1">
      <c r="B42" s="14" t="s">
        <v>19</v>
      </c>
      <c r="C42" s="7">
        <f>C27+C28</f>
        <v>7600</v>
      </c>
      <c r="D42" s="3">
        <f t="shared" ref="D42:N42" si="10">D27+D28</f>
        <v>9613</v>
      </c>
      <c r="E42" s="3">
        <f t="shared" si="10"/>
        <v>7747</v>
      </c>
      <c r="F42" s="3">
        <f t="shared" si="10"/>
        <v>8693</v>
      </c>
      <c r="G42" s="3">
        <f>G27+G28</f>
        <v>8183</v>
      </c>
      <c r="H42" s="3">
        <f t="shared" si="10"/>
        <v>7710</v>
      </c>
      <c r="I42" s="3">
        <f t="shared" si="10"/>
        <v>17885</v>
      </c>
      <c r="J42" s="3">
        <f t="shared" si="10"/>
        <v>12007</v>
      </c>
      <c r="K42" s="3">
        <f t="shared" si="10"/>
        <v>36787</v>
      </c>
      <c r="L42" s="3">
        <f t="shared" si="10"/>
        <v>22351</v>
      </c>
      <c r="M42" s="3">
        <f t="shared" si="10"/>
        <v>13840</v>
      </c>
      <c r="N42" s="9">
        <f t="shared" si="10"/>
        <v>10875</v>
      </c>
      <c r="O42" s="43">
        <f>O27+O28</f>
        <v>163291</v>
      </c>
    </row>
    <row r="43" spans="2:15" ht="19.5" thickBot="1">
      <c r="B43" s="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1"/>
    </row>
    <row r="44" spans="2:15" ht="18.75" customHeight="1">
      <c r="B44" s="49"/>
      <c r="C44" s="74" t="s">
        <v>26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  <c r="O44" s="77" t="s">
        <v>30</v>
      </c>
    </row>
    <row r="45" spans="2:15" ht="16.5" thickBot="1">
      <c r="B45" s="50"/>
      <c r="C45" s="6" t="s">
        <v>2</v>
      </c>
      <c r="D45" s="4" t="s">
        <v>3</v>
      </c>
      <c r="E45" s="4" t="s">
        <v>4</v>
      </c>
      <c r="F45" s="4" t="s">
        <v>5</v>
      </c>
      <c r="G45" s="4" t="s">
        <v>6</v>
      </c>
      <c r="H45" s="4" t="s">
        <v>7</v>
      </c>
      <c r="I45" s="4" t="s">
        <v>8</v>
      </c>
      <c r="J45" s="4" t="s">
        <v>9</v>
      </c>
      <c r="K45" s="4" t="s">
        <v>10</v>
      </c>
      <c r="L45" s="4" t="s">
        <v>11</v>
      </c>
      <c r="M45" s="4" t="s">
        <v>12</v>
      </c>
      <c r="N45" s="38" t="s">
        <v>13</v>
      </c>
      <c r="O45" s="78"/>
    </row>
    <row r="46" spans="2:15" ht="19.5" thickBot="1">
      <c r="B46" s="14" t="s">
        <v>0</v>
      </c>
      <c r="C46" s="7">
        <v>1174</v>
      </c>
      <c r="D46" s="3">
        <v>1246</v>
      </c>
      <c r="E46" s="3">
        <v>784</v>
      </c>
      <c r="F46" s="3">
        <v>1861</v>
      </c>
      <c r="G46" s="3">
        <v>488</v>
      </c>
      <c r="H46" s="3">
        <v>1792</v>
      </c>
      <c r="I46" s="3">
        <v>2777</v>
      </c>
      <c r="J46" s="3"/>
      <c r="K46" s="3">
        <v>3866</v>
      </c>
      <c r="L46" s="3">
        <v>3090</v>
      </c>
      <c r="M46" s="3">
        <v>1167</v>
      </c>
      <c r="N46" s="9">
        <v>809</v>
      </c>
      <c r="O46" s="39">
        <f>SUM(C46:N46)</f>
        <v>19054</v>
      </c>
    </row>
    <row r="47" spans="2:15" ht="19.5" thickBot="1">
      <c r="B47" s="34" t="s">
        <v>1</v>
      </c>
      <c r="C47" s="8">
        <f>C48+C51</f>
        <v>667</v>
      </c>
      <c r="D47" s="8">
        <f t="shared" ref="D47:N47" si="11">D48+D51</f>
        <v>679</v>
      </c>
      <c r="E47" s="8">
        <f t="shared" si="11"/>
        <v>487</v>
      </c>
      <c r="F47" s="8">
        <f t="shared" si="11"/>
        <v>480</v>
      </c>
      <c r="G47" s="8">
        <f t="shared" si="11"/>
        <v>365</v>
      </c>
      <c r="H47" s="8">
        <f t="shared" si="11"/>
        <v>328</v>
      </c>
      <c r="I47" s="8">
        <f t="shared" si="11"/>
        <v>328</v>
      </c>
      <c r="J47" s="8">
        <f t="shared" si="11"/>
        <v>367</v>
      </c>
      <c r="K47" s="8">
        <f t="shared" si="11"/>
        <v>520</v>
      </c>
      <c r="L47" s="8">
        <f t="shared" si="11"/>
        <v>773</v>
      </c>
      <c r="M47" s="8">
        <f t="shared" si="11"/>
        <v>1171</v>
      </c>
      <c r="N47" s="52">
        <f t="shared" si="11"/>
        <v>917</v>
      </c>
      <c r="O47" s="40">
        <f>SUM(C47:N47)</f>
        <v>7082</v>
      </c>
    </row>
    <row r="48" spans="2:15" ht="19.5" thickBot="1">
      <c r="B48" s="14" t="s">
        <v>14</v>
      </c>
      <c r="C48" s="7">
        <f>SUM(C49:C50)</f>
        <v>588</v>
      </c>
      <c r="D48" s="7">
        <f t="shared" ref="D48:N48" si="12">SUM(D49:D50)</f>
        <v>611</v>
      </c>
      <c r="E48" s="7">
        <f t="shared" si="12"/>
        <v>416</v>
      </c>
      <c r="F48" s="7">
        <f t="shared" si="12"/>
        <v>412</v>
      </c>
      <c r="G48" s="7">
        <f t="shared" si="12"/>
        <v>300</v>
      </c>
      <c r="H48" s="7">
        <f t="shared" si="12"/>
        <v>255</v>
      </c>
      <c r="I48" s="7">
        <f t="shared" si="12"/>
        <v>258</v>
      </c>
      <c r="J48" s="7">
        <f t="shared" si="12"/>
        <v>297</v>
      </c>
      <c r="K48" s="7">
        <f t="shared" si="12"/>
        <v>412</v>
      </c>
      <c r="L48" s="7">
        <f t="shared" si="12"/>
        <v>620</v>
      </c>
      <c r="M48" s="7">
        <f t="shared" si="12"/>
        <v>946</v>
      </c>
      <c r="N48" s="17">
        <f t="shared" si="12"/>
        <v>770</v>
      </c>
      <c r="O48" s="43">
        <f t="shared" ref="O48" si="13">SUM(O50+O49)</f>
        <v>5885</v>
      </c>
    </row>
    <row r="49" spans="2:15" ht="18.75">
      <c r="B49" s="51" t="s">
        <v>31</v>
      </c>
      <c r="C49" s="45">
        <v>157</v>
      </c>
      <c r="D49" s="16">
        <v>127</v>
      </c>
      <c r="E49" s="16">
        <v>75</v>
      </c>
      <c r="F49" s="16">
        <v>53</v>
      </c>
      <c r="G49" s="16"/>
      <c r="H49" s="16"/>
      <c r="I49" s="16"/>
      <c r="J49" s="16"/>
      <c r="K49" s="16">
        <v>81</v>
      </c>
      <c r="L49" s="16">
        <v>91</v>
      </c>
      <c r="M49" s="16">
        <v>124</v>
      </c>
      <c r="N49" s="53">
        <v>101</v>
      </c>
      <c r="O49" s="41">
        <f>SUM(C49:N49)</f>
        <v>809</v>
      </c>
    </row>
    <row r="50" spans="2:15" ht="19.5" thickBot="1">
      <c r="B50" s="36" t="s">
        <v>16</v>
      </c>
      <c r="C50" s="46">
        <v>431</v>
      </c>
      <c r="D50" s="20">
        <f>229+255</f>
        <v>484</v>
      </c>
      <c r="E50" s="20">
        <v>341</v>
      </c>
      <c r="F50" s="20">
        <f>198+161</f>
        <v>359</v>
      </c>
      <c r="G50" s="20">
        <f>168+132</f>
        <v>300</v>
      </c>
      <c r="H50" s="20">
        <f>136+119</f>
        <v>255</v>
      </c>
      <c r="I50" s="20">
        <f>139+119</f>
        <v>258</v>
      </c>
      <c r="J50" s="20">
        <v>297</v>
      </c>
      <c r="K50" s="20">
        <f>234+97</f>
        <v>331</v>
      </c>
      <c r="L50" s="20">
        <v>529</v>
      </c>
      <c r="M50" s="20">
        <f>656+166</f>
        <v>822</v>
      </c>
      <c r="N50" s="54">
        <f>388+281</f>
        <v>669</v>
      </c>
      <c r="O50" s="41">
        <f>SUM(C50:N50)</f>
        <v>5076</v>
      </c>
    </row>
    <row r="51" spans="2:15" ht="19.5" thickBot="1">
      <c r="B51" s="14" t="s">
        <v>33</v>
      </c>
      <c r="C51" s="47">
        <f>C52</f>
        <v>79</v>
      </c>
      <c r="D51" s="21">
        <f t="shared" ref="D51:N51" si="14">D52</f>
        <v>68</v>
      </c>
      <c r="E51" s="21">
        <f t="shared" si="14"/>
        <v>71</v>
      </c>
      <c r="F51" s="21">
        <f t="shared" si="14"/>
        <v>68</v>
      </c>
      <c r="G51" s="21">
        <f t="shared" si="14"/>
        <v>65</v>
      </c>
      <c r="H51" s="21">
        <f t="shared" si="14"/>
        <v>73</v>
      </c>
      <c r="I51" s="21">
        <f t="shared" si="14"/>
        <v>70</v>
      </c>
      <c r="J51" s="21">
        <f t="shared" si="14"/>
        <v>70</v>
      </c>
      <c r="K51" s="21">
        <f t="shared" si="14"/>
        <v>108</v>
      </c>
      <c r="L51" s="21">
        <f t="shared" si="14"/>
        <v>153</v>
      </c>
      <c r="M51" s="21">
        <f t="shared" si="14"/>
        <v>225</v>
      </c>
      <c r="N51" s="55">
        <f t="shared" si="14"/>
        <v>147</v>
      </c>
      <c r="O51" s="57">
        <f t="shared" ref="O51:O52" si="15">SUM(C51:N51)</f>
        <v>1197</v>
      </c>
    </row>
    <row r="52" spans="2:15" ht="19.5" thickBot="1">
      <c r="B52" s="36" t="s">
        <v>32</v>
      </c>
      <c r="C52" s="48">
        <v>79</v>
      </c>
      <c r="D52" s="22">
        <v>68</v>
      </c>
      <c r="E52" s="22">
        <v>71</v>
      </c>
      <c r="F52" s="22">
        <v>68</v>
      </c>
      <c r="G52" s="22">
        <v>65</v>
      </c>
      <c r="H52" s="22">
        <v>73</v>
      </c>
      <c r="I52" s="22">
        <v>70</v>
      </c>
      <c r="J52" s="22">
        <v>70</v>
      </c>
      <c r="K52" s="22">
        <v>108</v>
      </c>
      <c r="L52" s="22">
        <v>153</v>
      </c>
      <c r="M52" s="22">
        <v>225</v>
      </c>
      <c r="N52" s="56">
        <v>147</v>
      </c>
      <c r="O52" s="41">
        <f t="shared" si="15"/>
        <v>1197</v>
      </c>
    </row>
    <row r="53" spans="2:15" ht="19.5" thickBot="1">
      <c r="B53" s="14" t="s">
        <v>19</v>
      </c>
      <c r="C53" s="47">
        <f>C46+C47</f>
        <v>1841</v>
      </c>
      <c r="D53" s="21">
        <f>D46+D47</f>
        <v>1925</v>
      </c>
      <c r="E53" s="21">
        <f t="shared" ref="E53:N53" si="16">E46+E47</f>
        <v>1271</v>
      </c>
      <c r="F53" s="21">
        <f t="shared" si="16"/>
        <v>2341</v>
      </c>
      <c r="G53" s="21">
        <f t="shared" si="16"/>
        <v>853</v>
      </c>
      <c r="H53" s="21">
        <f t="shared" si="16"/>
        <v>2120</v>
      </c>
      <c r="I53" s="21">
        <f t="shared" si="16"/>
        <v>3105</v>
      </c>
      <c r="J53" s="21">
        <f t="shared" si="16"/>
        <v>367</v>
      </c>
      <c r="K53" s="21">
        <f t="shared" si="16"/>
        <v>4386</v>
      </c>
      <c r="L53" s="21">
        <f t="shared" si="16"/>
        <v>3863</v>
      </c>
      <c r="M53" s="21">
        <f t="shared" si="16"/>
        <v>2338</v>
      </c>
      <c r="N53" s="55">
        <f t="shared" si="16"/>
        <v>1726</v>
      </c>
      <c r="O53" s="57">
        <f>SUM(C53:N53)</f>
        <v>26136</v>
      </c>
    </row>
    <row r="54" spans="2:15" ht="19.5" thickBot="1">
      <c r="B54" s="2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1"/>
    </row>
    <row r="55" spans="2:15" ht="18.75" customHeight="1">
      <c r="B55" s="49"/>
      <c r="C55" s="74" t="s">
        <v>27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6"/>
      <c r="O55" s="77" t="s">
        <v>30</v>
      </c>
    </row>
    <row r="56" spans="2:15" ht="16.5" thickBot="1">
      <c r="B56" s="50"/>
      <c r="C56" s="6" t="s">
        <v>2</v>
      </c>
      <c r="D56" s="4" t="s">
        <v>3</v>
      </c>
      <c r="E56" s="4" t="s">
        <v>4</v>
      </c>
      <c r="F56" s="4" t="s">
        <v>5</v>
      </c>
      <c r="G56" s="4" t="s">
        <v>6</v>
      </c>
      <c r="H56" s="4" t="s">
        <v>7</v>
      </c>
      <c r="I56" s="4" t="s">
        <v>8</v>
      </c>
      <c r="J56" s="4" t="s">
        <v>9</v>
      </c>
      <c r="K56" s="4" t="s">
        <v>10</v>
      </c>
      <c r="L56" s="4" t="s">
        <v>11</v>
      </c>
      <c r="M56" s="4" t="s">
        <v>12</v>
      </c>
      <c r="N56" s="38" t="s">
        <v>13</v>
      </c>
      <c r="O56" s="78"/>
    </row>
    <row r="57" spans="2:15" ht="19.5" thickBot="1">
      <c r="B57" s="14" t="s">
        <v>0</v>
      </c>
      <c r="C57" s="7">
        <v>1638</v>
      </c>
      <c r="D57" s="3">
        <v>1870</v>
      </c>
      <c r="E57" s="3">
        <v>1649</v>
      </c>
      <c r="F57" s="3">
        <v>1552</v>
      </c>
      <c r="G57" s="3">
        <v>1710</v>
      </c>
      <c r="H57" s="3">
        <v>2841</v>
      </c>
      <c r="I57" s="3">
        <v>3807</v>
      </c>
      <c r="J57" s="3">
        <v>4461</v>
      </c>
      <c r="K57" s="3">
        <v>3183</v>
      </c>
      <c r="L57" s="3">
        <v>2600</v>
      </c>
      <c r="M57" s="3">
        <v>3076</v>
      </c>
      <c r="N57" s="9">
        <v>1920</v>
      </c>
      <c r="O57" s="39">
        <f>SUM(C57:N57)</f>
        <v>30307</v>
      </c>
    </row>
    <row r="58" spans="2:15" ht="19.5" thickBot="1">
      <c r="B58" s="36" t="s">
        <v>37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17"/>
      <c r="O58" s="39">
        <f>SUM(C58:N58)</f>
        <v>0</v>
      </c>
    </row>
    <row r="59" spans="2:15" ht="19.5" thickBot="1">
      <c r="B59" s="14" t="s">
        <v>1</v>
      </c>
      <c r="C59" s="7">
        <f>SUM(C61:C65)</f>
        <v>576</v>
      </c>
      <c r="D59" s="15">
        <f t="shared" ref="D59:N59" si="17">SUM(D61:D65)</f>
        <v>484</v>
      </c>
      <c r="E59" s="15">
        <f t="shared" si="17"/>
        <v>350</v>
      </c>
      <c r="F59" s="15">
        <f t="shared" si="17"/>
        <v>344</v>
      </c>
      <c r="G59" s="15">
        <f t="shared" si="17"/>
        <v>427</v>
      </c>
      <c r="H59" s="15">
        <f t="shared" si="17"/>
        <v>499</v>
      </c>
      <c r="I59" s="15">
        <f t="shared" si="17"/>
        <v>324</v>
      </c>
      <c r="J59" s="15">
        <f t="shared" si="17"/>
        <v>472</v>
      </c>
      <c r="K59" s="15">
        <f t="shared" si="17"/>
        <v>464</v>
      </c>
      <c r="L59" s="15">
        <f t="shared" si="17"/>
        <v>220</v>
      </c>
      <c r="M59" s="15">
        <f t="shared" si="17"/>
        <v>108</v>
      </c>
      <c r="N59" s="59">
        <f t="shared" si="17"/>
        <v>575</v>
      </c>
      <c r="O59" s="60">
        <f>SUM(C59:N59)</f>
        <v>4843</v>
      </c>
    </row>
    <row r="60" spans="2:15" ht="19.5" thickBot="1">
      <c r="B60" s="14" t="s">
        <v>14</v>
      </c>
      <c r="C60" s="8">
        <f>SUM(C61:C62)</f>
        <v>222</v>
      </c>
      <c r="D60" s="8">
        <f t="shared" ref="D60:N60" si="18">SUM(D61:D62)</f>
        <v>142</v>
      </c>
      <c r="E60" s="8">
        <f t="shared" si="18"/>
        <v>63</v>
      </c>
      <c r="F60" s="8">
        <f t="shared" si="18"/>
        <v>23</v>
      </c>
      <c r="G60" s="8">
        <f t="shared" si="18"/>
        <v>0</v>
      </c>
      <c r="H60" s="8">
        <f t="shared" si="18"/>
        <v>0</v>
      </c>
      <c r="I60" s="8">
        <f t="shared" si="18"/>
        <v>0</v>
      </c>
      <c r="J60" s="8">
        <f t="shared" si="18"/>
        <v>0</v>
      </c>
      <c r="K60" s="8">
        <f t="shared" si="18"/>
        <v>30</v>
      </c>
      <c r="L60" s="8">
        <f t="shared" si="18"/>
        <v>0</v>
      </c>
      <c r="M60" s="8">
        <f t="shared" si="18"/>
        <v>0</v>
      </c>
      <c r="N60" s="8">
        <f t="shared" si="18"/>
        <v>490</v>
      </c>
      <c r="O60" s="40">
        <f>SUM(C60:N60)</f>
        <v>970</v>
      </c>
    </row>
    <row r="61" spans="2:15" ht="19.5" thickBot="1">
      <c r="B61" s="62" t="s">
        <v>31</v>
      </c>
      <c r="C61" s="63">
        <v>222</v>
      </c>
      <c r="D61" s="64">
        <v>142</v>
      </c>
      <c r="E61" s="64">
        <v>63</v>
      </c>
      <c r="F61" s="64">
        <v>23</v>
      </c>
      <c r="G61" s="64"/>
      <c r="H61" s="64"/>
      <c r="I61" s="64"/>
      <c r="J61" s="64"/>
      <c r="K61" s="64">
        <v>30</v>
      </c>
      <c r="L61" s="64"/>
      <c r="M61" s="64"/>
      <c r="N61" s="65">
        <v>490</v>
      </c>
      <c r="O61" s="66">
        <f t="shared" ref="O61:O65" si="19">SUM(C61:N61)</f>
        <v>970</v>
      </c>
    </row>
    <row r="62" spans="2:15" ht="18.75">
      <c r="B62" s="36" t="s">
        <v>17</v>
      </c>
      <c r="C62" s="4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53"/>
      <c r="O62" s="66">
        <f t="shared" si="19"/>
        <v>0</v>
      </c>
    </row>
    <row r="63" spans="2:15" ht="18.75">
      <c r="B63" s="36" t="s">
        <v>32</v>
      </c>
      <c r="C63" s="45">
        <v>96</v>
      </c>
      <c r="D63" s="16">
        <v>89</v>
      </c>
      <c r="E63" s="16">
        <v>65</v>
      </c>
      <c r="F63" s="16">
        <v>70</v>
      </c>
      <c r="G63" s="16">
        <v>75</v>
      </c>
      <c r="H63" s="16">
        <v>74</v>
      </c>
      <c r="I63" s="16">
        <v>60</v>
      </c>
      <c r="J63" s="16">
        <v>75</v>
      </c>
      <c r="K63" s="16">
        <v>71</v>
      </c>
      <c r="L63" s="16">
        <v>60</v>
      </c>
      <c r="M63" s="16">
        <v>90</v>
      </c>
      <c r="N63" s="53">
        <v>85</v>
      </c>
      <c r="O63" s="61">
        <f t="shared" si="19"/>
        <v>910</v>
      </c>
    </row>
    <row r="64" spans="2:15" ht="18.75">
      <c r="B64" s="36" t="s">
        <v>22</v>
      </c>
      <c r="C64" s="48"/>
      <c r="D64" s="22"/>
      <c r="E64" s="22"/>
      <c r="F64" s="22"/>
      <c r="G64" s="22">
        <v>81</v>
      </c>
      <c r="H64" s="22">
        <v>175</v>
      </c>
      <c r="I64" s="22">
        <v>57</v>
      </c>
      <c r="J64" s="22">
        <v>147</v>
      </c>
      <c r="K64" s="22">
        <v>131</v>
      </c>
      <c r="L64" s="22">
        <v>56</v>
      </c>
      <c r="M64" s="22">
        <v>18</v>
      </c>
      <c r="N64" s="56"/>
      <c r="O64" s="61">
        <f t="shared" si="19"/>
        <v>665</v>
      </c>
    </row>
    <row r="65" spans="2:15" ht="19.5" thickBot="1">
      <c r="B65" s="58" t="s">
        <v>23</v>
      </c>
      <c r="C65" s="67">
        <v>258</v>
      </c>
      <c r="D65" s="68">
        <v>253</v>
      </c>
      <c r="E65" s="68">
        <v>222</v>
      </c>
      <c r="F65" s="68">
        <v>251</v>
      </c>
      <c r="G65" s="68">
        <v>271</v>
      </c>
      <c r="H65" s="68">
        <v>250</v>
      </c>
      <c r="I65" s="68">
        <v>207</v>
      </c>
      <c r="J65" s="68">
        <v>250</v>
      </c>
      <c r="K65" s="68">
        <v>232</v>
      </c>
      <c r="L65" s="68">
        <v>104</v>
      </c>
      <c r="M65" s="68"/>
      <c r="N65" s="69"/>
      <c r="O65" s="70">
        <f t="shared" si="19"/>
        <v>2298</v>
      </c>
    </row>
    <row r="66" spans="2:15" ht="18.7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71"/>
    </row>
  </sheetData>
  <mergeCells count="10">
    <mergeCell ref="C44:N44"/>
    <mergeCell ref="O44:O45"/>
    <mergeCell ref="C55:N55"/>
    <mergeCell ref="O55:O56"/>
    <mergeCell ref="B1:N1"/>
    <mergeCell ref="B2:N2"/>
    <mergeCell ref="C3:N3"/>
    <mergeCell ref="O3:O4"/>
    <mergeCell ref="C25:N25"/>
    <mergeCell ref="O25:O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2020-04-22T07:19:48Z</dcterms:modified>
</cp:coreProperties>
</file>