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8"/>
  </bookViews>
  <sheets>
    <sheet name="2011" sheetId="1" r:id="rId1"/>
    <sheet name="2012" sheetId="2" r:id="rId2"/>
    <sheet name="2013" sheetId="3" r:id="rId3"/>
    <sheet name="2014" sheetId="4" r:id="rId4"/>
    <sheet name="2015 " sheetId="5" r:id="rId5"/>
    <sheet name="2016" sheetId="8" r:id="rId6"/>
    <sheet name="2015  (2)" sheetId="6" r:id="rId7"/>
    <sheet name="2017" sheetId="9" r:id="rId8"/>
    <sheet name="2018" sheetId="10" r:id="rId9"/>
  </sheets>
  <calcPr calcId="124519"/>
</workbook>
</file>

<file path=xl/calcChain.xml><?xml version="1.0" encoding="utf-8"?>
<calcChain xmlns="http://schemas.openxmlformats.org/spreadsheetml/2006/main">
  <c r="F34" i="10"/>
  <c r="G34"/>
  <c r="H34"/>
  <c r="I34"/>
  <c r="J34"/>
  <c r="F33"/>
  <c r="G33"/>
  <c r="H33"/>
  <c r="I33"/>
  <c r="J33"/>
  <c r="E34"/>
  <c r="E33"/>
  <c r="D33"/>
  <c r="D34"/>
  <c r="C34"/>
  <c r="C33"/>
  <c r="K28"/>
  <c r="G28"/>
  <c r="H28"/>
  <c r="I28"/>
  <c r="J28"/>
  <c r="S28" i="9" l="1"/>
  <c r="Q26" i="10" l="1"/>
  <c r="P26"/>
  <c r="O26"/>
  <c r="M26"/>
  <c r="L26"/>
  <c r="K26"/>
  <c r="I26"/>
  <c r="H26"/>
  <c r="G26"/>
  <c r="E26"/>
  <c r="D26"/>
  <c r="C26"/>
  <c r="Q25"/>
  <c r="Q34" s="1"/>
  <c r="P25"/>
  <c r="P34" s="1"/>
  <c r="O25"/>
  <c r="O34" s="1"/>
  <c r="M25"/>
  <c r="M34" s="1"/>
  <c r="L25"/>
  <c r="L34" s="1"/>
  <c r="K25"/>
  <c r="K34" s="1"/>
  <c r="I25"/>
  <c r="H25"/>
  <c r="G25"/>
  <c r="E25"/>
  <c r="D25"/>
  <c r="C25"/>
  <c r="Q24"/>
  <c r="Q33" s="1"/>
  <c r="Q35" s="1"/>
  <c r="P24"/>
  <c r="P33" s="1"/>
  <c r="P35" s="1"/>
  <c r="O24"/>
  <c r="O33" s="1"/>
  <c r="O35" s="1"/>
  <c r="M24"/>
  <c r="M33" s="1"/>
  <c r="M35" s="1"/>
  <c r="L24"/>
  <c r="L33" s="1"/>
  <c r="L35" s="1"/>
  <c r="K24"/>
  <c r="K33" s="1"/>
  <c r="K35" s="1"/>
  <c r="I24"/>
  <c r="I35" s="1"/>
  <c r="H24"/>
  <c r="H35" s="1"/>
  <c r="G24"/>
  <c r="G35" s="1"/>
  <c r="E24"/>
  <c r="D24"/>
  <c r="C24"/>
  <c r="C28" s="1"/>
  <c r="Q22"/>
  <c r="P22"/>
  <c r="O22"/>
  <c r="M22"/>
  <c r="L22"/>
  <c r="K22"/>
  <c r="I22"/>
  <c r="H22"/>
  <c r="G22"/>
  <c r="E22"/>
  <c r="D22"/>
  <c r="C22"/>
  <c r="R21"/>
  <c r="N21"/>
  <c r="J21"/>
  <c r="F21"/>
  <c r="R20"/>
  <c r="N20"/>
  <c r="J20"/>
  <c r="J19" s="1"/>
  <c r="F20"/>
  <c r="Q19"/>
  <c r="P19"/>
  <c r="O19"/>
  <c r="M19"/>
  <c r="L19"/>
  <c r="K19"/>
  <c r="I19"/>
  <c r="H19"/>
  <c r="G19"/>
  <c r="E19"/>
  <c r="D19"/>
  <c r="C19"/>
  <c r="R18"/>
  <c r="N18"/>
  <c r="J18"/>
  <c r="F18"/>
  <c r="R17"/>
  <c r="N17"/>
  <c r="J17"/>
  <c r="F17"/>
  <c r="R16"/>
  <c r="N16"/>
  <c r="J16"/>
  <c r="J15" s="1"/>
  <c r="F16"/>
  <c r="Q15"/>
  <c r="P15"/>
  <c r="O15"/>
  <c r="M15"/>
  <c r="L15"/>
  <c r="K15"/>
  <c r="I15"/>
  <c r="H15"/>
  <c r="G15"/>
  <c r="F15"/>
  <c r="E15"/>
  <c r="D15"/>
  <c r="C15"/>
  <c r="R14"/>
  <c r="N14"/>
  <c r="J14"/>
  <c r="F14"/>
  <c r="R13"/>
  <c r="N13"/>
  <c r="J13"/>
  <c r="F13"/>
  <c r="R12"/>
  <c r="N12"/>
  <c r="J12"/>
  <c r="J11" s="1"/>
  <c r="F12"/>
  <c r="Q11"/>
  <c r="P11"/>
  <c r="O11"/>
  <c r="N11"/>
  <c r="M11"/>
  <c r="L11"/>
  <c r="K11"/>
  <c r="I11"/>
  <c r="H11"/>
  <c r="G11"/>
  <c r="E11"/>
  <c r="D11"/>
  <c r="C11"/>
  <c r="R10"/>
  <c r="N10"/>
  <c r="J10"/>
  <c r="F10"/>
  <c r="R9"/>
  <c r="R26" s="1"/>
  <c r="N9"/>
  <c r="N26" s="1"/>
  <c r="J9"/>
  <c r="J26" s="1"/>
  <c r="F9"/>
  <c r="F26" s="1"/>
  <c r="R8"/>
  <c r="R25" s="1"/>
  <c r="R34" s="1"/>
  <c r="N8"/>
  <c r="N25" s="1"/>
  <c r="N34" s="1"/>
  <c r="J8"/>
  <c r="J25" s="1"/>
  <c r="F8"/>
  <c r="R7"/>
  <c r="R24" s="1"/>
  <c r="N7"/>
  <c r="N24" s="1"/>
  <c r="J7"/>
  <c r="J24" s="1"/>
  <c r="F7"/>
  <c r="R6"/>
  <c r="Q6"/>
  <c r="Q23" s="1"/>
  <c r="P6"/>
  <c r="P23" s="1"/>
  <c r="O6"/>
  <c r="O23" s="1"/>
  <c r="M6"/>
  <c r="M23" s="1"/>
  <c r="L6"/>
  <c r="L23" s="1"/>
  <c r="K6"/>
  <c r="K23" s="1"/>
  <c r="I6"/>
  <c r="H6"/>
  <c r="H23" s="1"/>
  <c r="G6"/>
  <c r="E6"/>
  <c r="D6"/>
  <c r="C6"/>
  <c r="R5"/>
  <c r="R22" s="1"/>
  <c r="N5"/>
  <c r="N22" s="1"/>
  <c r="J5"/>
  <c r="J22" s="1"/>
  <c r="F5"/>
  <c r="P15" i="9"/>
  <c r="Q15"/>
  <c r="P19"/>
  <c r="Q19"/>
  <c r="P6"/>
  <c r="Q6"/>
  <c r="E23" i="10" l="1"/>
  <c r="E35"/>
  <c r="E28"/>
  <c r="F11"/>
  <c r="F25"/>
  <c r="D23"/>
  <c r="F24"/>
  <c r="F28" s="1"/>
  <c r="D35"/>
  <c r="D28"/>
  <c r="C23"/>
  <c r="F22"/>
  <c r="C35"/>
  <c r="G23"/>
  <c r="I23"/>
  <c r="J6"/>
  <c r="J23" s="1"/>
  <c r="J30" s="1"/>
  <c r="F6"/>
  <c r="N6"/>
  <c r="S10"/>
  <c r="S12"/>
  <c r="S14"/>
  <c r="N15"/>
  <c r="F19"/>
  <c r="N19"/>
  <c r="S13"/>
  <c r="S16"/>
  <c r="S18"/>
  <c r="S20"/>
  <c r="N33"/>
  <c r="N35" s="1"/>
  <c r="N28"/>
  <c r="D30"/>
  <c r="G30"/>
  <c r="I30"/>
  <c r="L30"/>
  <c r="O30"/>
  <c r="Q30"/>
  <c r="J35"/>
  <c r="R33"/>
  <c r="R35" s="1"/>
  <c r="R28"/>
  <c r="C30"/>
  <c r="E30"/>
  <c r="H30"/>
  <c r="K30"/>
  <c r="M30"/>
  <c r="P30"/>
  <c r="S5"/>
  <c r="S7"/>
  <c r="S9"/>
  <c r="S26" s="1"/>
  <c r="S17"/>
  <c r="S21"/>
  <c r="M28"/>
  <c r="O28"/>
  <c r="Q28"/>
  <c r="S8"/>
  <c r="R11"/>
  <c r="R15"/>
  <c r="R19"/>
  <c r="L28"/>
  <c r="P28"/>
  <c r="P11" i="9"/>
  <c r="Q11"/>
  <c r="O19"/>
  <c r="S19" i="10" l="1"/>
  <c r="S11"/>
  <c r="F35"/>
  <c r="S15"/>
  <c r="S28"/>
  <c r="S25"/>
  <c r="S34" s="1"/>
  <c r="N23"/>
  <c r="N30" s="1"/>
  <c r="R23"/>
  <c r="R30" s="1"/>
  <c r="S22"/>
  <c r="F23"/>
  <c r="F30" s="1"/>
  <c r="S24"/>
  <c r="S6"/>
  <c r="S23" s="1"/>
  <c r="O22" i="9"/>
  <c r="O15"/>
  <c r="O11"/>
  <c r="O6"/>
  <c r="S30" i="10" l="1"/>
  <c r="S33"/>
  <c r="S35" s="1"/>
  <c r="K19" i="9"/>
  <c r="L19"/>
  <c r="M19"/>
  <c r="K15"/>
  <c r="L15"/>
  <c r="M15"/>
  <c r="K11"/>
  <c r="L11"/>
  <c r="M11"/>
  <c r="K6"/>
  <c r="L6"/>
  <c r="M6"/>
  <c r="I19"/>
  <c r="I11"/>
  <c r="I6"/>
  <c r="I15"/>
  <c r="H19"/>
  <c r="H15"/>
  <c r="H11"/>
  <c r="H6"/>
  <c r="G19"/>
  <c r="G6"/>
  <c r="G11"/>
  <c r="G15"/>
  <c r="E19"/>
  <c r="D19"/>
  <c r="D15"/>
  <c r="E15"/>
  <c r="C15"/>
  <c r="C19"/>
  <c r="D11" l="1"/>
  <c r="E11"/>
  <c r="C11"/>
  <c r="D6" l="1"/>
  <c r="E6"/>
  <c r="C6"/>
  <c r="Q26" l="1"/>
  <c r="P26"/>
  <c r="O26"/>
  <c r="M26"/>
  <c r="L26"/>
  <c r="K26"/>
  <c r="I26"/>
  <c r="H26"/>
  <c r="G26"/>
  <c r="E26"/>
  <c r="D26"/>
  <c r="C26"/>
  <c r="Q25"/>
  <c r="Q34" s="1"/>
  <c r="P25"/>
  <c r="P34" s="1"/>
  <c r="O25"/>
  <c r="O34" s="1"/>
  <c r="M25"/>
  <c r="M34" s="1"/>
  <c r="L25"/>
  <c r="L34" s="1"/>
  <c r="K25"/>
  <c r="I25"/>
  <c r="I34" s="1"/>
  <c r="H25"/>
  <c r="H34" s="1"/>
  <c r="G25"/>
  <c r="G34" s="1"/>
  <c r="E25"/>
  <c r="E34" s="1"/>
  <c r="D25"/>
  <c r="D34" s="1"/>
  <c r="C25"/>
  <c r="C34" s="1"/>
  <c r="Q24"/>
  <c r="P24"/>
  <c r="O24"/>
  <c r="O28" s="1"/>
  <c r="M24"/>
  <c r="M28" s="1"/>
  <c r="L24"/>
  <c r="K24"/>
  <c r="K33" s="1"/>
  <c r="I24"/>
  <c r="H24"/>
  <c r="G24"/>
  <c r="E24"/>
  <c r="D24"/>
  <c r="C24"/>
  <c r="Q22"/>
  <c r="P22"/>
  <c r="M22"/>
  <c r="L22"/>
  <c r="K22"/>
  <c r="I22"/>
  <c r="H22"/>
  <c r="G22"/>
  <c r="E22"/>
  <c r="D22"/>
  <c r="C22"/>
  <c r="R21"/>
  <c r="N21"/>
  <c r="J21"/>
  <c r="F21"/>
  <c r="R20"/>
  <c r="N20"/>
  <c r="N19" s="1"/>
  <c r="J20"/>
  <c r="F20"/>
  <c r="F19" s="1"/>
  <c r="R19"/>
  <c r="R18"/>
  <c r="N18"/>
  <c r="J18"/>
  <c r="F18"/>
  <c r="R17"/>
  <c r="N17"/>
  <c r="J17"/>
  <c r="F17"/>
  <c r="R16"/>
  <c r="N16"/>
  <c r="J16"/>
  <c r="F16"/>
  <c r="F15" s="1"/>
  <c r="R15"/>
  <c r="N15"/>
  <c r="J15"/>
  <c r="R14"/>
  <c r="N14"/>
  <c r="J14"/>
  <c r="F14"/>
  <c r="R13"/>
  <c r="N13"/>
  <c r="J13"/>
  <c r="F13"/>
  <c r="R12"/>
  <c r="N12"/>
  <c r="J12"/>
  <c r="J11" s="1"/>
  <c r="F12"/>
  <c r="F11" s="1"/>
  <c r="R11"/>
  <c r="N11"/>
  <c r="R10"/>
  <c r="N10"/>
  <c r="J10"/>
  <c r="F10"/>
  <c r="R9"/>
  <c r="R26" s="1"/>
  <c r="N9"/>
  <c r="N26" s="1"/>
  <c r="J9"/>
  <c r="J26" s="1"/>
  <c r="F9"/>
  <c r="F26" s="1"/>
  <c r="R8"/>
  <c r="N8"/>
  <c r="J8"/>
  <c r="F8"/>
  <c r="R7"/>
  <c r="N7"/>
  <c r="J7"/>
  <c r="J6" s="1"/>
  <c r="F7"/>
  <c r="Q23"/>
  <c r="P23"/>
  <c r="O23"/>
  <c r="M23"/>
  <c r="L23"/>
  <c r="K23"/>
  <c r="I23"/>
  <c r="H23"/>
  <c r="G23"/>
  <c r="E23"/>
  <c r="D23"/>
  <c r="C23"/>
  <c r="R5"/>
  <c r="R22" s="1"/>
  <c r="N5"/>
  <c r="J5"/>
  <c r="F5"/>
  <c r="Q26" i="8"/>
  <c r="P26"/>
  <c r="O26"/>
  <c r="M26"/>
  <c r="L26"/>
  <c r="K26"/>
  <c r="I26"/>
  <c r="H26"/>
  <c r="G26"/>
  <c r="F26"/>
  <c r="E26"/>
  <c r="D26"/>
  <c r="C26"/>
  <c r="C25"/>
  <c r="R9"/>
  <c r="R26" s="1"/>
  <c r="N9"/>
  <c r="J9"/>
  <c r="F9"/>
  <c r="F8"/>
  <c r="C6"/>
  <c r="D6"/>
  <c r="Q6"/>
  <c r="P6"/>
  <c r="O6"/>
  <c r="M6"/>
  <c r="L6"/>
  <c r="K6"/>
  <c r="I6"/>
  <c r="H6"/>
  <c r="G6"/>
  <c r="E6"/>
  <c r="I25"/>
  <c r="S9" l="1"/>
  <c r="S26" s="1"/>
  <c r="C33" i="9"/>
  <c r="C35" s="1"/>
  <c r="C28"/>
  <c r="E33"/>
  <c r="E35" s="1"/>
  <c r="E28"/>
  <c r="H28"/>
  <c r="H33"/>
  <c r="H35" s="1"/>
  <c r="J26" i="8"/>
  <c r="D33" i="9"/>
  <c r="D35" s="1"/>
  <c r="D28"/>
  <c r="G33"/>
  <c r="G35" s="1"/>
  <c r="G28"/>
  <c r="I28"/>
  <c r="I33"/>
  <c r="I35" s="1"/>
  <c r="L28"/>
  <c r="L33"/>
  <c r="L35" s="1"/>
  <c r="Q28"/>
  <c r="Q33"/>
  <c r="Q35" s="1"/>
  <c r="P28"/>
  <c r="P33"/>
  <c r="P35" s="1"/>
  <c r="R25"/>
  <c r="R34" s="1"/>
  <c r="R24"/>
  <c r="O33"/>
  <c r="O35" s="1"/>
  <c r="M33"/>
  <c r="M35" s="1"/>
  <c r="K34"/>
  <c r="K35" s="1"/>
  <c r="K28"/>
  <c r="N22"/>
  <c r="N24"/>
  <c r="J24"/>
  <c r="J33" s="1"/>
  <c r="J22"/>
  <c r="J25"/>
  <c r="S10"/>
  <c r="J19"/>
  <c r="F22"/>
  <c r="F24"/>
  <c r="N6"/>
  <c r="N23" s="1"/>
  <c r="S13"/>
  <c r="S12"/>
  <c r="S18"/>
  <c r="S21"/>
  <c r="S20"/>
  <c r="S14"/>
  <c r="S17"/>
  <c r="S16"/>
  <c r="F6"/>
  <c r="F23" s="1"/>
  <c r="D30"/>
  <c r="G30"/>
  <c r="I30"/>
  <c r="L30"/>
  <c r="O30"/>
  <c r="Q30"/>
  <c r="C30"/>
  <c r="E30"/>
  <c r="H30"/>
  <c r="K30"/>
  <c r="M30"/>
  <c r="P30"/>
  <c r="F25"/>
  <c r="F34" s="1"/>
  <c r="N25"/>
  <c r="S8"/>
  <c r="S5"/>
  <c r="J23"/>
  <c r="J30" s="1"/>
  <c r="R6"/>
  <c r="R23" s="1"/>
  <c r="R30" s="1"/>
  <c r="S7"/>
  <c r="S9"/>
  <c r="S26" s="1"/>
  <c r="N26" i="8"/>
  <c r="I19"/>
  <c r="N33" i="9" l="1"/>
  <c r="N28"/>
  <c r="F33"/>
  <c r="F35" s="1"/>
  <c r="F28"/>
  <c r="J28"/>
  <c r="J34"/>
  <c r="J35"/>
  <c r="R33"/>
  <c r="R28"/>
  <c r="R35"/>
  <c r="N34"/>
  <c r="N35" s="1"/>
  <c r="N30"/>
  <c r="F30"/>
  <c r="S15"/>
  <c r="S25"/>
  <c r="S34" s="1"/>
  <c r="S19"/>
  <c r="S11"/>
  <c r="S22"/>
  <c r="S24"/>
  <c r="S6"/>
  <c r="H24" i="8"/>
  <c r="H28" s="1"/>
  <c r="Q25"/>
  <c r="P25"/>
  <c r="O25"/>
  <c r="M25"/>
  <c r="L25"/>
  <c r="K25"/>
  <c r="H25"/>
  <c r="G25"/>
  <c r="E25"/>
  <c r="D25"/>
  <c r="Q24"/>
  <c r="Q28" s="1"/>
  <c r="P24"/>
  <c r="O24"/>
  <c r="O28" s="1"/>
  <c r="M24"/>
  <c r="M28" s="1"/>
  <c r="L24"/>
  <c r="L28" s="1"/>
  <c r="K24"/>
  <c r="K28" s="1"/>
  <c r="I24"/>
  <c r="I28" s="1"/>
  <c r="G24"/>
  <c r="G28" s="1"/>
  <c r="E24"/>
  <c r="E28" s="1"/>
  <c r="D24"/>
  <c r="D28" s="1"/>
  <c r="Q22"/>
  <c r="P22"/>
  <c r="O22"/>
  <c r="M22"/>
  <c r="L22"/>
  <c r="K22"/>
  <c r="I22"/>
  <c r="H22"/>
  <c r="G22"/>
  <c r="E22"/>
  <c r="D22"/>
  <c r="C24"/>
  <c r="C28" s="1"/>
  <c r="C22"/>
  <c r="Q82"/>
  <c r="P82"/>
  <c r="O82"/>
  <c r="M82"/>
  <c r="L82"/>
  <c r="K82"/>
  <c r="I82"/>
  <c r="H82"/>
  <c r="G82"/>
  <c r="E82"/>
  <c r="D82"/>
  <c r="C82"/>
  <c r="Q81"/>
  <c r="P81"/>
  <c r="O81"/>
  <c r="M81"/>
  <c r="L81"/>
  <c r="K81"/>
  <c r="I81"/>
  <c r="H81"/>
  <c r="G81"/>
  <c r="E81"/>
  <c r="D81"/>
  <c r="C81"/>
  <c r="R79"/>
  <c r="N79"/>
  <c r="J79"/>
  <c r="F79"/>
  <c r="R78"/>
  <c r="N78"/>
  <c r="J78"/>
  <c r="F78"/>
  <c r="R77"/>
  <c r="Q77"/>
  <c r="P77"/>
  <c r="O77"/>
  <c r="N77"/>
  <c r="M77"/>
  <c r="L77"/>
  <c r="K77"/>
  <c r="J77"/>
  <c r="I77"/>
  <c r="H77"/>
  <c r="G77"/>
  <c r="F77"/>
  <c r="E77"/>
  <c r="D77"/>
  <c r="C77"/>
  <c r="R76"/>
  <c r="N76"/>
  <c r="J76"/>
  <c r="F76"/>
  <c r="R75"/>
  <c r="N75"/>
  <c r="J75"/>
  <c r="J74" s="1"/>
  <c r="F75"/>
  <c r="Q74"/>
  <c r="P74"/>
  <c r="O74"/>
  <c r="M74"/>
  <c r="L74"/>
  <c r="K74"/>
  <c r="I74"/>
  <c r="H74"/>
  <c r="G74"/>
  <c r="E74"/>
  <c r="D74"/>
  <c r="C74"/>
  <c r="R73"/>
  <c r="N73"/>
  <c r="J73"/>
  <c r="F73"/>
  <c r="R72"/>
  <c r="N72"/>
  <c r="J72"/>
  <c r="F72"/>
  <c r="R71"/>
  <c r="Q71"/>
  <c r="P71"/>
  <c r="O71"/>
  <c r="N71"/>
  <c r="M71"/>
  <c r="L71"/>
  <c r="K71"/>
  <c r="J71"/>
  <c r="I71"/>
  <c r="H71"/>
  <c r="G71"/>
  <c r="F71"/>
  <c r="E71"/>
  <c r="D71"/>
  <c r="C71"/>
  <c r="R70"/>
  <c r="R82" s="1"/>
  <c r="N70"/>
  <c r="N82" s="1"/>
  <c r="J70"/>
  <c r="J82" s="1"/>
  <c r="F70"/>
  <c r="F82" s="1"/>
  <c r="R69"/>
  <c r="N69"/>
  <c r="N81" s="1"/>
  <c r="J69"/>
  <c r="J68" s="1"/>
  <c r="J80" s="1"/>
  <c r="F69"/>
  <c r="F81" s="1"/>
  <c r="Q68"/>
  <c r="Q80" s="1"/>
  <c r="P68"/>
  <c r="O68"/>
  <c r="O80" s="1"/>
  <c r="M68"/>
  <c r="M80" s="1"/>
  <c r="L68"/>
  <c r="L80" s="1"/>
  <c r="K68"/>
  <c r="K80" s="1"/>
  <c r="I68"/>
  <c r="I80" s="1"/>
  <c r="H68"/>
  <c r="G68"/>
  <c r="G80" s="1"/>
  <c r="E68"/>
  <c r="E80" s="1"/>
  <c r="D68"/>
  <c r="D80" s="1"/>
  <c r="C68"/>
  <c r="C80" s="1"/>
  <c r="Q56"/>
  <c r="P56"/>
  <c r="O56"/>
  <c r="M56"/>
  <c r="L56"/>
  <c r="K56"/>
  <c r="I56"/>
  <c r="H56"/>
  <c r="G56"/>
  <c r="E56"/>
  <c r="D56"/>
  <c r="C56"/>
  <c r="Q55"/>
  <c r="P55"/>
  <c r="O55"/>
  <c r="M55"/>
  <c r="L55"/>
  <c r="K55"/>
  <c r="I55"/>
  <c r="H55"/>
  <c r="G55"/>
  <c r="E55"/>
  <c r="D55"/>
  <c r="C55"/>
  <c r="R53"/>
  <c r="N53"/>
  <c r="J53"/>
  <c r="F53"/>
  <c r="R52"/>
  <c r="N52"/>
  <c r="J52"/>
  <c r="J51" s="1"/>
  <c r="F52"/>
  <c r="Q51"/>
  <c r="P51"/>
  <c r="O51"/>
  <c r="M51"/>
  <c r="L51"/>
  <c r="K51"/>
  <c r="I51"/>
  <c r="H51"/>
  <c r="G51"/>
  <c r="E51"/>
  <c r="D51"/>
  <c r="C51"/>
  <c r="R50"/>
  <c r="N50"/>
  <c r="J50"/>
  <c r="F50"/>
  <c r="R49"/>
  <c r="N49"/>
  <c r="J49"/>
  <c r="F49"/>
  <c r="R48"/>
  <c r="Q48"/>
  <c r="P48"/>
  <c r="O48"/>
  <c r="N48"/>
  <c r="M48"/>
  <c r="L48"/>
  <c r="K48"/>
  <c r="J48"/>
  <c r="I48"/>
  <c r="H48"/>
  <c r="G48"/>
  <c r="F48"/>
  <c r="E48"/>
  <c r="D48"/>
  <c r="C48"/>
  <c r="R47"/>
  <c r="N47"/>
  <c r="J47"/>
  <c r="F47"/>
  <c r="R46"/>
  <c r="N46"/>
  <c r="J46"/>
  <c r="J45" s="1"/>
  <c r="F46"/>
  <c r="Q45"/>
  <c r="P45"/>
  <c r="O45"/>
  <c r="M45"/>
  <c r="L45"/>
  <c r="K45"/>
  <c r="I45"/>
  <c r="H45"/>
  <c r="G45"/>
  <c r="E45"/>
  <c r="D45"/>
  <c r="C45"/>
  <c r="R44"/>
  <c r="N44"/>
  <c r="J44"/>
  <c r="F44"/>
  <c r="R43"/>
  <c r="N43"/>
  <c r="J43"/>
  <c r="F43"/>
  <c r="R42"/>
  <c r="Q42"/>
  <c r="P42"/>
  <c r="O42"/>
  <c r="N42"/>
  <c r="M42"/>
  <c r="L42"/>
  <c r="K42"/>
  <c r="J42"/>
  <c r="I42"/>
  <c r="H42"/>
  <c r="G42"/>
  <c r="F42"/>
  <c r="E42"/>
  <c r="D42"/>
  <c r="C42"/>
  <c r="R41"/>
  <c r="R56" s="1"/>
  <c r="N41"/>
  <c r="J41"/>
  <c r="J56" s="1"/>
  <c r="F41"/>
  <c r="R40"/>
  <c r="R55" s="1"/>
  <c r="N40"/>
  <c r="N55" s="1"/>
  <c r="J40"/>
  <c r="J55" s="1"/>
  <c r="F40"/>
  <c r="F55" s="1"/>
  <c r="Q39"/>
  <c r="Q54" s="1"/>
  <c r="P39"/>
  <c r="O39"/>
  <c r="O54" s="1"/>
  <c r="M39"/>
  <c r="M54" s="1"/>
  <c r="L39"/>
  <c r="L54" s="1"/>
  <c r="K39"/>
  <c r="K54" s="1"/>
  <c r="I39"/>
  <c r="I54" s="1"/>
  <c r="H39"/>
  <c r="G39"/>
  <c r="G54" s="1"/>
  <c r="E39"/>
  <c r="E54" s="1"/>
  <c r="D39"/>
  <c r="D54" s="1"/>
  <c r="C39"/>
  <c r="C54" s="1"/>
  <c r="R21"/>
  <c r="J21"/>
  <c r="F21"/>
  <c r="R20"/>
  <c r="N20"/>
  <c r="J20"/>
  <c r="J19" s="1"/>
  <c r="F20"/>
  <c r="Q19"/>
  <c r="P19"/>
  <c r="O19"/>
  <c r="M19"/>
  <c r="K19"/>
  <c r="H19"/>
  <c r="G19"/>
  <c r="E19"/>
  <c r="D19"/>
  <c r="C19"/>
  <c r="R18"/>
  <c r="N18"/>
  <c r="J18"/>
  <c r="F18"/>
  <c r="R17"/>
  <c r="N17"/>
  <c r="J17"/>
  <c r="F17"/>
  <c r="R16"/>
  <c r="N16"/>
  <c r="J16"/>
  <c r="J15" s="1"/>
  <c r="F16"/>
  <c r="Q15"/>
  <c r="P15"/>
  <c r="O15"/>
  <c r="M15"/>
  <c r="L15"/>
  <c r="K15"/>
  <c r="I15"/>
  <c r="H15"/>
  <c r="G15"/>
  <c r="E15"/>
  <c r="D15"/>
  <c r="C15"/>
  <c r="R14"/>
  <c r="N14"/>
  <c r="J14"/>
  <c r="F14"/>
  <c r="R13"/>
  <c r="N13"/>
  <c r="J13"/>
  <c r="F13"/>
  <c r="R12"/>
  <c r="N12"/>
  <c r="J12"/>
  <c r="J11" s="1"/>
  <c r="F12"/>
  <c r="Q11"/>
  <c r="P11"/>
  <c r="O11"/>
  <c r="M11"/>
  <c r="L11"/>
  <c r="K11"/>
  <c r="I11"/>
  <c r="H11"/>
  <c r="G11"/>
  <c r="E11"/>
  <c r="D11"/>
  <c r="C11"/>
  <c r="C23" s="1"/>
  <c r="R10"/>
  <c r="N10"/>
  <c r="J10"/>
  <c r="F10"/>
  <c r="R8"/>
  <c r="N8"/>
  <c r="S8" s="1"/>
  <c r="J8"/>
  <c r="R7"/>
  <c r="R6" s="1"/>
  <c r="N7"/>
  <c r="J7"/>
  <c r="J6" s="1"/>
  <c r="F7"/>
  <c r="F6" s="1"/>
  <c r="R5"/>
  <c r="N5"/>
  <c r="J5"/>
  <c r="J22" s="1"/>
  <c r="F5"/>
  <c r="Q19" i="6"/>
  <c r="P19"/>
  <c r="O19"/>
  <c r="K19"/>
  <c r="I19"/>
  <c r="H19"/>
  <c r="G19"/>
  <c r="E19"/>
  <c r="D19"/>
  <c r="Q18"/>
  <c r="P18"/>
  <c r="O18"/>
  <c r="M18"/>
  <c r="L18"/>
  <c r="K18"/>
  <c r="I18"/>
  <c r="H18"/>
  <c r="G18"/>
  <c r="E18"/>
  <c r="D18"/>
  <c r="C19"/>
  <c r="C18"/>
  <c r="Q82"/>
  <c r="P82"/>
  <c r="O82"/>
  <c r="M82"/>
  <c r="L82"/>
  <c r="K82"/>
  <c r="I82"/>
  <c r="H82"/>
  <c r="G82"/>
  <c r="E82"/>
  <c r="D82"/>
  <c r="C82"/>
  <c r="Q81"/>
  <c r="P81"/>
  <c r="O81"/>
  <c r="M81"/>
  <c r="L81"/>
  <c r="K81"/>
  <c r="I81"/>
  <c r="H81"/>
  <c r="G81"/>
  <c r="E81"/>
  <c r="D81"/>
  <c r="C81"/>
  <c r="R79"/>
  <c r="N79"/>
  <c r="J79"/>
  <c r="F79"/>
  <c r="R78"/>
  <c r="N78"/>
  <c r="J78"/>
  <c r="F78"/>
  <c r="Q77"/>
  <c r="P77"/>
  <c r="O77"/>
  <c r="N77"/>
  <c r="M77"/>
  <c r="L77"/>
  <c r="K77"/>
  <c r="J77"/>
  <c r="I77"/>
  <c r="H77"/>
  <c r="G77"/>
  <c r="F77"/>
  <c r="E77"/>
  <c r="D77"/>
  <c r="C77"/>
  <c r="R76"/>
  <c r="N76"/>
  <c r="J76"/>
  <c r="F76"/>
  <c r="R75"/>
  <c r="N75"/>
  <c r="J75"/>
  <c r="F75"/>
  <c r="R74"/>
  <c r="Q74"/>
  <c r="P74"/>
  <c r="O74"/>
  <c r="N74"/>
  <c r="M74"/>
  <c r="L74"/>
  <c r="K74"/>
  <c r="J74"/>
  <c r="I74"/>
  <c r="H74"/>
  <c r="G74"/>
  <c r="F74"/>
  <c r="E74"/>
  <c r="D74"/>
  <c r="C74"/>
  <c r="R73"/>
  <c r="N73"/>
  <c r="J73"/>
  <c r="F73"/>
  <c r="R72"/>
  <c r="N72"/>
  <c r="J72"/>
  <c r="F72"/>
  <c r="R71"/>
  <c r="Q71"/>
  <c r="P71"/>
  <c r="O71"/>
  <c r="N71"/>
  <c r="M71"/>
  <c r="L71"/>
  <c r="K71"/>
  <c r="J71"/>
  <c r="I71"/>
  <c r="H71"/>
  <c r="G71"/>
  <c r="F71"/>
  <c r="E71"/>
  <c r="D71"/>
  <c r="C71"/>
  <c r="R70"/>
  <c r="R82" s="1"/>
  <c r="N70"/>
  <c r="J70"/>
  <c r="J82" s="1"/>
  <c r="F70"/>
  <c r="R69"/>
  <c r="N69"/>
  <c r="J69"/>
  <c r="J81" s="1"/>
  <c r="F69"/>
  <c r="R68"/>
  <c r="Q68"/>
  <c r="Q80" s="1"/>
  <c r="P68"/>
  <c r="P80" s="1"/>
  <c r="O68"/>
  <c r="O80" s="1"/>
  <c r="N68"/>
  <c r="N80" s="1"/>
  <c r="M68"/>
  <c r="M80" s="1"/>
  <c r="L68"/>
  <c r="L80" s="1"/>
  <c r="K68"/>
  <c r="K80" s="1"/>
  <c r="J68"/>
  <c r="J80" s="1"/>
  <c r="I68"/>
  <c r="I80" s="1"/>
  <c r="H68"/>
  <c r="H80" s="1"/>
  <c r="G68"/>
  <c r="G80" s="1"/>
  <c r="F68"/>
  <c r="F80" s="1"/>
  <c r="E68"/>
  <c r="E80" s="1"/>
  <c r="D68"/>
  <c r="D80" s="1"/>
  <c r="C68"/>
  <c r="C80" s="1"/>
  <c r="Q56"/>
  <c r="P56"/>
  <c r="O56"/>
  <c r="M56"/>
  <c r="L56"/>
  <c r="K56"/>
  <c r="I56"/>
  <c r="H56"/>
  <c r="G56"/>
  <c r="E56"/>
  <c r="D56"/>
  <c r="C56"/>
  <c r="Q55"/>
  <c r="P55"/>
  <c r="O55"/>
  <c r="M55"/>
  <c r="L55"/>
  <c r="K55"/>
  <c r="I55"/>
  <c r="H55"/>
  <c r="G55"/>
  <c r="E55"/>
  <c r="D55"/>
  <c r="C55"/>
  <c r="R53"/>
  <c r="N53"/>
  <c r="J53"/>
  <c r="F53"/>
  <c r="R52"/>
  <c r="N52"/>
  <c r="J52"/>
  <c r="F52"/>
  <c r="R51"/>
  <c r="Q51"/>
  <c r="P51"/>
  <c r="O51"/>
  <c r="N51"/>
  <c r="M51"/>
  <c r="L51"/>
  <c r="K51"/>
  <c r="J51"/>
  <c r="I51"/>
  <c r="H51"/>
  <c r="G51"/>
  <c r="F51"/>
  <c r="E51"/>
  <c r="D51"/>
  <c r="C51"/>
  <c r="R50"/>
  <c r="N50"/>
  <c r="J50"/>
  <c r="F50"/>
  <c r="R49"/>
  <c r="N49"/>
  <c r="J49"/>
  <c r="F49"/>
  <c r="R48"/>
  <c r="Q48"/>
  <c r="P48"/>
  <c r="O48"/>
  <c r="N48"/>
  <c r="M48"/>
  <c r="L48"/>
  <c r="K48"/>
  <c r="J48"/>
  <c r="I48"/>
  <c r="H48"/>
  <c r="G48"/>
  <c r="F48"/>
  <c r="E48"/>
  <c r="D48"/>
  <c r="C48"/>
  <c r="R47"/>
  <c r="N47"/>
  <c r="J47"/>
  <c r="F47"/>
  <c r="R46"/>
  <c r="N46"/>
  <c r="J46"/>
  <c r="J45" s="1"/>
  <c r="F46"/>
  <c r="Q45"/>
  <c r="P45"/>
  <c r="O45"/>
  <c r="N45"/>
  <c r="M45"/>
  <c r="L45"/>
  <c r="K45"/>
  <c r="I45"/>
  <c r="H45"/>
  <c r="G45"/>
  <c r="F45"/>
  <c r="E45"/>
  <c r="D45"/>
  <c r="C45"/>
  <c r="R44"/>
  <c r="N44"/>
  <c r="J44"/>
  <c r="F44"/>
  <c r="R43"/>
  <c r="N43"/>
  <c r="N42" s="1"/>
  <c r="J43"/>
  <c r="F43"/>
  <c r="F42" s="1"/>
  <c r="R42"/>
  <c r="Q42"/>
  <c r="P42"/>
  <c r="O42"/>
  <c r="M42"/>
  <c r="L42"/>
  <c r="K42"/>
  <c r="J42"/>
  <c r="I42"/>
  <c r="H42"/>
  <c r="G42"/>
  <c r="E42"/>
  <c r="D42"/>
  <c r="C42"/>
  <c r="R41"/>
  <c r="N41"/>
  <c r="N56" s="1"/>
  <c r="J41"/>
  <c r="F41"/>
  <c r="F56" s="1"/>
  <c r="R40"/>
  <c r="N40"/>
  <c r="N55" s="1"/>
  <c r="J40"/>
  <c r="F40"/>
  <c r="F55" s="1"/>
  <c r="Q39"/>
  <c r="P39"/>
  <c r="P54" s="1"/>
  <c r="O39"/>
  <c r="N39"/>
  <c r="M39"/>
  <c r="L39"/>
  <c r="L54" s="1"/>
  <c r="K39"/>
  <c r="J39"/>
  <c r="I39"/>
  <c r="H39"/>
  <c r="H54" s="1"/>
  <c r="G39"/>
  <c r="F39"/>
  <c r="E39"/>
  <c r="D39"/>
  <c r="D54" s="1"/>
  <c r="C39"/>
  <c r="R28"/>
  <c r="N28"/>
  <c r="J28"/>
  <c r="F28"/>
  <c r="R27"/>
  <c r="N27"/>
  <c r="J27"/>
  <c r="F27"/>
  <c r="R26"/>
  <c r="Q26"/>
  <c r="P26"/>
  <c r="O26"/>
  <c r="N26"/>
  <c r="M26"/>
  <c r="L26"/>
  <c r="K26"/>
  <c r="J26"/>
  <c r="I26"/>
  <c r="H26"/>
  <c r="G26"/>
  <c r="F26"/>
  <c r="E26"/>
  <c r="D26"/>
  <c r="C26"/>
  <c r="R25"/>
  <c r="N25"/>
  <c r="J25"/>
  <c r="F25"/>
  <c r="S22"/>
  <c r="R16"/>
  <c r="M16"/>
  <c r="M19" s="1"/>
  <c r="L16"/>
  <c r="L19" s="1"/>
  <c r="J16"/>
  <c r="F16"/>
  <c r="R15"/>
  <c r="N15"/>
  <c r="J15"/>
  <c r="J14" s="1"/>
  <c r="F15"/>
  <c r="R14"/>
  <c r="Q14"/>
  <c r="P14"/>
  <c r="O14"/>
  <c r="M14"/>
  <c r="L14"/>
  <c r="K14"/>
  <c r="I14"/>
  <c r="H14"/>
  <c r="G14"/>
  <c r="F14"/>
  <c r="E14"/>
  <c r="D14"/>
  <c r="C14"/>
  <c r="R13"/>
  <c r="N13"/>
  <c r="J13"/>
  <c r="F13"/>
  <c r="R12"/>
  <c r="N12"/>
  <c r="N11" s="1"/>
  <c r="J12"/>
  <c r="F12"/>
  <c r="F11" s="1"/>
  <c r="R11"/>
  <c r="Q11"/>
  <c r="P11"/>
  <c r="O11"/>
  <c r="M11"/>
  <c r="L11"/>
  <c r="K11"/>
  <c r="J11"/>
  <c r="I11"/>
  <c r="H11"/>
  <c r="G11"/>
  <c r="E11"/>
  <c r="D11"/>
  <c r="C11"/>
  <c r="R10"/>
  <c r="N10"/>
  <c r="J10"/>
  <c r="F10"/>
  <c r="R9"/>
  <c r="N9"/>
  <c r="N8" s="1"/>
  <c r="J9"/>
  <c r="F9"/>
  <c r="F8" s="1"/>
  <c r="R8"/>
  <c r="Q8"/>
  <c r="P8"/>
  <c r="O8"/>
  <c r="M8"/>
  <c r="L8"/>
  <c r="K8"/>
  <c r="J8"/>
  <c r="I8"/>
  <c r="H8"/>
  <c r="G8"/>
  <c r="E8"/>
  <c r="D8"/>
  <c r="C8"/>
  <c r="R7"/>
  <c r="R19" s="1"/>
  <c r="N7"/>
  <c r="J7"/>
  <c r="J19" s="1"/>
  <c r="F7"/>
  <c r="F19" s="1"/>
  <c r="R6"/>
  <c r="R18" s="1"/>
  <c r="N6"/>
  <c r="N18" s="1"/>
  <c r="J6"/>
  <c r="J18" s="1"/>
  <c r="F6"/>
  <c r="F18" s="1"/>
  <c r="R5"/>
  <c r="R17" s="1"/>
  <c r="Q5"/>
  <c r="Q17" s="1"/>
  <c r="P5"/>
  <c r="P17" s="1"/>
  <c r="O5"/>
  <c r="O17" s="1"/>
  <c r="M5"/>
  <c r="M17" s="1"/>
  <c r="L5"/>
  <c r="L17" s="1"/>
  <c r="K5"/>
  <c r="K17" s="1"/>
  <c r="J5"/>
  <c r="I5"/>
  <c r="I17" s="1"/>
  <c r="H5"/>
  <c r="H17" s="1"/>
  <c r="G5"/>
  <c r="G17" s="1"/>
  <c r="E5"/>
  <c r="E17" s="1"/>
  <c r="D5"/>
  <c r="D17" s="1"/>
  <c r="C5"/>
  <c r="C17" s="1"/>
  <c r="M24" i="5"/>
  <c r="L25"/>
  <c r="L24"/>
  <c r="H60"/>
  <c r="G77"/>
  <c r="Q91"/>
  <c r="P91"/>
  <c r="O91"/>
  <c r="M91"/>
  <c r="L91"/>
  <c r="K91"/>
  <c r="I91"/>
  <c r="H91"/>
  <c r="G91"/>
  <c r="E91"/>
  <c r="D91"/>
  <c r="Q90"/>
  <c r="P90"/>
  <c r="O90"/>
  <c r="M90"/>
  <c r="L90"/>
  <c r="K90"/>
  <c r="I90"/>
  <c r="H90"/>
  <c r="G90"/>
  <c r="E90"/>
  <c r="D90"/>
  <c r="C91"/>
  <c r="C90"/>
  <c r="R88"/>
  <c r="N88"/>
  <c r="J88"/>
  <c r="F88"/>
  <c r="R87"/>
  <c r="N87"/>
  <c r="J87"/>
  <c r="J86" s="1"/>
  <c r="F87"/>
  <c r="F86" s="1"/>
  <c r="R86"/>
  <c r="Q86"/>
  <c r="P86"/>
  <c r="O86"/>
  <c r="M86"/>
  <c r="L86"/>
  <c r="K86"/>
  <c r="I86"/>
  <c r="H86"/>
  <c r="G86"/>
  <c r="E86"/>
  <c r="D86"/>
  <c r="C86"/>
  <c r="R85"/>
  <c r="N85"/>
  <c r="J85"/>
  <c r="F85"/>
  <c r="R84"/>
  <c r="N84"/>
  <c r="J84"/>
  <c r="J83" s="1"/>
  <c r="F84"/>
  <c r="Q83"/>
  <c r="Q89" s="1"/>
  <c r="P83"/>
  <c r="O83"/>
  <c r="M83"/>
  <c r="L83"/>
  <c r="K83"/>
  <c r="I83"/>
  <c r="H83"/>
  <c r="G83"/>
  <c r="E83"/>
  <c r="D83"/>
  <c r="C83"/>
  <c r="R82"/>
  <c r="N82"/>
  <c r="J82"/>
  <c r="F82"/>
  <c r="R81"/>
  <c r="N81"/>
  <c r="J81"/>
  <c r="J90" s="1"/>
  <c r="F81"/>
  <c r="R80"/>
  <c r="Q80"/>
  <c r="P80"/>
  <c r="O80"/>
  <c r="N80"/>
  <c r="M80"/>
  <c r="L80"/>
  <c r="K80"/>
  <c r="J80"/>
  <c r="I80"/>
  <c r="H80"/>
  <c r="G80"/>
  <c r="E80"/>
  <c r="D80"/>
  <c r="C80"/>
  <c r="R79"/>
  <c r="N79"/>
  <c r="J79"/>
  <c r="F79"/>
  <c r="R78"/>
  <c r="N78"/>
  <c r="J78"/>
  <c r="J77" s="1"/>
  <c r="F78"/>
  <c r="Q77"/>
  <c r="P77"/>
  <c r="O77"/>
  <c r="M77"/>
  <c r="L77"/>
  <c r="K77"/>
  <c r="I77"/>
  <c r="H77"/>
  <c r="E77"/>
  <c r="D77"/>
  <c r="C77"/>
  <c r="H51"/>
  <c r="Q65"/>
  <c r="P65"/>
  <c r="O65"/>
  <c r="M65"/>
  <c r="L65"/>
  <c r="K65"/>
  <c r="I65"/>
  <c r="H65"/>
  <c r="G65"/>
  <c r="E65"/>
  <c r="D65"/>
  <c r="C65"/>
  <c r="Q64"/>
  <c r="P64"/>
  <c r="O64"/>
  <c r="M64"/>
  <c r="L64"/>
  <c r="K64"/>
  <c r="I64"/>
  <c r="H64"/>
  <c r="G64"/>
  <c r="E64"/>
  <c r="D64"/>
  <c r="C64"/>
  <c r="R62"/>
  <c r="N62"/>
  <c r="J62"/>
  <c r="F62"/>
  <c r="R61"/>
  <c r="N61"/>
  <c r="J61"/>
  <c r="J60" s="1"/>
  <c r="F61"/>
  <c r="Q60"/>
  <c r="P60"/>
  <c r="O60"/>
  <c r="M60"/>
  <c r="L60"/>
  <c r="K60"/>
  <c r="I60"/>
  <c r="G60"/>
  <c r="E60"/>
  <c r="D60"/>
  <c r="C60"/>
  <c r="R59"/>
  <c r="N59"/>
  <c r="J59"/>
  <c r="F59"/>
  <c r="R58"/>
  <c r="N58"/>
  <c r="J58"/>
  <c r="J57" s="1"/>
  <c r="F58"/>
  <c r="Q57"/>
  <c r="P57"/>
  <c r="O57"/>
  <c r="M57"/>
  <c r="L57"/>
  <c r="K57"/>
  <c r="I57"/>
  <c r="H57"/>
  <c r="G57"/>
  <c r="E57"/>
  <c r="D57"/>
  <c r="C57"/>
  <c r="R56"/>
  <c r="N56"/>
  <c r="J56"/>
  <c r="F56"/>
  <c r="R55"/>
  <c r="N55"/>
  <c r="J55"/>
  <c r="J54" s="1"/>
  <c r="F55"/>
  <c r="Q54"/>
  <c r="P54"/>
  <c r="O54"/>
  <c r="M54"/>
  <c r="L54"/>
  <c r="K54"/>
  <c r="I54"/>
  <c r="H54"/>
  <c r="G54"/>
  <c r="E54"/>
  <c r="D54"/>
  <c r="C54"/>
  <c r="R53"/>
  <c r="N53"/>
  <c r="J53"/>
  <c r="F53"/>
  <c r="R52"/>
  <c r="N52"/>
  <c r="J52"/>
  <c r="J51" s="1"/>
  <c r="F52"/>
  <c r="Q51"/>
  <c r="P51"/>
  <c r="O51"/>
  <c r="M51"/>
  <c r="L51"/>
  <c r="K51"/>
  <c r="I51"/>
  <c r="G51"/>
  <c r="E51"/>
  <c r="D51"/>
  <c r="C51"/>
  <c r="R50"/>
  <c r="N50"/>
  <c r="J50"/>
  <c r="F50"/>
  <c r="F65" s="1"/>
  <c r="R49"/>
  <c r="N49"/>
  <c r="J49"/>
  <c r="J48" s="1"/>
  <c r="F49"/>
  <c r="F64" s="1"/>
  <c r="Q48"/>
  <c r="P48"/>
  <c r="O48"/>
  <c r="M48"/>
  <c r="L48"/>
  <c r="K48"/>
  <c r="I48"/>
  <c r="H48"/>
  <c r="G48"/>
  <c r="E48"/>
  <c r="E63" s="1"/>
  <c r="D48"/>
  <c r="C48"/>
  <c r="C63" s="1"/>
  <c r="Q111" i="4"/>
  <c r="P111"/>
  <c r="O111"/>
  <c r="N111"/>
  <c r="M111"/>
  <c r="L111"/>
  <c r="K111"/>
  <c r="I111"/>
  <c r="H111"/>
  <c r="G111"/>
  <c r="F111"/>
  <c r="E111"/>
  <c r="D111"/>
  <c r="Q110"/>
  <c r="P110"/>
  <c r="O110"/>
  <c r="N110"/>
  <c r="M110"/>
  <c r="L110"/>
  <c r="K110"/>
  <c r="I110"/>
  <c r="H110"/>
  <c r="G110"/>
  <c r="F110"/>
  <c r="E110"/>
  <c r="D110"/>
  <c r="L109"/>
  <c r="C111"/>
  <c r="C110"/>
  <c r="R108"/>
  <c r="N108"/>
  <c r="J108"/>
  <c r="F108"/>
  <c r="R107"/>
  <c r="N107"/>
  <c r="J107"/>
  <c r="J106" s="1"/>
  <c r="F107"/>
  <c r="Q106"/>
  <c r="P106"/>
  <c r="O106"/>
  <c r="N106"/>
  <c r="M106"/>
  <c r="L106"/>
  <c r="K106"/>
  <c r="I106"/>
  <c r="H106"/>
  <c r="H109" s="1"/>
  <c r="G106"/>
  <c r="F106"/>
  <c r="F109" s="1"/>
  <c r="E106"/>
  <c r="D106"/>
  <c r="C106"/>
  <c r="R105"/>
  <c r="N105"/>
  <c r="J105"/>
  <c r="F105"/>
  <c r="R104"/>
  <c r="N104"/>
  <c r="J104"/>
  <c r="J103" s="1"/>
  <c r="F104"/>
  <c r="F103" s="1"/>
  <c r="R103"/>
  <c r="Q103"/>
  <c r="P103"/>
  <c r="O103"/>
  <c r="M103"/>
  <c r="L103"/>
  <c r="K103"/>
  <c r="I103"/>
  <c r="H103"/>
  <c r="G103"/>
  <c r="E103"/>
  <c r="D103"/>
  <c r="C103"/>
  <c r="R102"/>
  <c r="N102"/>
  <c r="J102"/>
  <c r="F102"/>
  <c r="R101"/>
  <c r="N101"/>
  <c r="N100" s="1"/>
  <c r="J101"/>
  <c r="J100" s="1"/>
  <c r="F101"/>
  <c r="F100" s="1"/>
  <c r="R100"/>
  <c r="Q100"/>
  <c r="P100"/>
  <c r="P109" s="1"/>
  <c r="O100"/>
  <c r="M100"/>
  <c r="L100"/>
  <c r="K100"/>
  <c r="I100"/>
  <c r="H100"/>
  <c r="G100"/>
  <c r="E100"/>
  <c r="D100"/>
  <c r="D109" s="1"/>
  <c r="C100"/>
  <c r="R99"/>
  <c r="R111" s="1"/>
  <c r="N99"/>
  <c r="J99"/>
  <c r="J111" s="1"/>
  <c r="F99"/>
  <c r="R98"/>
  <c r="R110" s="1"/>
  <c r="N98"/>
  <c r="J98"/>
  <c r="J110" s="1"/>
  <c r="F98"/>
  <c r="Q97"/>
  <c r="Q109" s="1"/>
  <c r="P97"/>
  <c r="O97"/>
  <c r="O109" s="1"/>
  <c r="N97"/>
  <c r="M97"/>
  <c r="M109" s="1"/>
  <c r="L97"/>
  <c r="K97"/>
  <c r="K109" s="1"/>
  <c r="I97"/>
  <c r="I109" s="1"/>
  <c r="H97"/>
  <c r="G97"/>
  <c r="G109" s="1"/>
  <c r="F97"/>
  <c r="E97"/>
  <c r="E109" s="1"/>
  <c r="D97"/>
  <c r="C97"/>
  <c r="C109" s="1"/>
  <c r="Q78"/>
  <c r="P78"/>
  <c r="O78"/>
  <c r="M78"/>
  <c r="L78"/>
  <c r="K78"/>
  <c r="I78"/>
  <c r="H78"/>
  <c r="G78"/>
  <c r="E78"/>
  <c r="D78"/>
  <c r="C78"/>
  <c r="Q77"/>
  <c r="P77"/>
  <c r="O77"/>
  <c r="M77"/>
  <c r="L77"/>
  <c r="K77"/>
  <c r="I77"/>
  <c r="H77"/>
  <c r="G77"/>
  <c r="E77"/>
  <c r="D77"/>
  <c r="C77"/>
  <c r="R75"/>
  <c r="N75"/>
  <c r="J75"/>
  <c r="F75"/>
  <c r="R74"/>
  <c r="N74"/>
  <c r="J74"/>
  <c r="J73" s="1"/>
  <c r="F74"/>
  <c r="Q73"/>
  <c r="P73"/>
  <c r="O73"/>
  <c r="M73"/>
  <c r="L73"/>
  <c r="K73"/>
  <c r="I73"/>
  <c r="H73"/>
  <c r="G73"/>
  <c r="E73"/>
  <c r="D73"/>
  <c r="C73"/>
  <c r="R72"/>
  <c r="N72"/>
  <c r="J72"/>
  <c r="F72"/>
  <c r="R71"/>
  <c r="N71"/>
  <c r="J71"/>
  <c r="J70" s="1"/>
  <c r="F71"/>
  <c r="Q70"/>
  <c r="P70"/>
  <c r="O70"/>
  <c r="M70"/>
  <c r="L70"/>
  <c r="K70"/>
  <c r="I70"/>
  <c r="H70"/>
  <c r="G70"/>
  <c r="E70"/>
  <c r="D70"/>
  <c r="C70"/>
  <c r="R69"/>
  <c r="N69"/>
  <c r="J69"/>
  <c r="F69"/>
  <c r="R68"/>
  <c r="N68"/>
  <c r="J68"/>
  <c r="J67" s="1"/>
  <c r="F68"/>
  <c r="Q67"/>
  <c r="P67"/>
  <c r="O67"/>
  <c r="M67"/>
  <c r="L67"/>
  <c r="K67"/>
  <c r="I67"/>
  <c r="H67"/>
  <c r="G67"/>
  <c r="E67"/>
  <c r="D67"/>
  <c r="C67"/>
  <c r="R66"/>
  <c r="N66"/>
  <c r="J66"/>
  <c r="F66"/>
  <c r="R65"/>
  <c r="N65"/>
  <c r="J65"/>
  <c r="J64" s="1"/>
  <c r="F65"/>
  <c r="Q64"/>
  <c r="P64"/>
  <c r="O64"/>
  <c r="M64"/>
  <c r="L64"/>
  <c r="K64"/>
  <c r="I64"/>
  <c r="H64"/>
  <c r="G64"/>
  <c r="E64"/>
  <c r="D64"/>
  <c r="C64"/>
  <c r="R63"/>
  <c r="N63"/>
  <c r="J63"/>
  <c r="F63"/>
  <c r="R62"/>
  <c r="N62"/>
  <c r="J62"/>
  <c r="J61" s="1"/>
  <c r="F62"/>
  <c r="Q61"/>
  <c r="P61"/>
  <c r="O61"/>
  <c r="M61"/>
  <c r="L61"/>
  <c r="K61"/>
  <c r="I61"/>
  <c r="H61"/>
  <c r="G61"/>
  <c r="E61"/>
  <c r="D61"/>
  <c r="C61"/>
  <c r="R60"/>
  <c r="R78" s="1"/>
  <c r="N60"/>
  <c r="N78" s="1"/>
  <c r="J60"/>
  <c r="J78" s="1"/>
  <c r="F60"/>
  <c r="F78" s="1"/>
  <c r="R59"/>
  <c r="N59"/>
  <c r="N77" s="1"/>
  <c r="J59"/>
  <c r="J58" s="1"/>
  <c r="J76" s="1"/>
  <c r="F59"/>
  <c r="F77" s="1"/>
  <c r="Q58"/>
  <c r="Q76" s="1"/>
  <c r="P58"/>
  <c r="P76" s="1"/>
  <c r="O58"/>
  <c r="O76" s="1"/>
  <c r="M58"/>
  <c r="M76" s="1"/>
  <c r="L58"/>
  <c r="L76" s="1"/>
  <c r="K58"/>
  <c r="K76" s="1"/>
  <c r="I58"/>
  <c r="I76" s="1"/>
  <c r="H58"/>
  <c r="H76" s="1"/>
  <c r="G58"/>
  <c r="G76" s="1"/>
  <c r="E58"/>
  <c r="E76" s="1"/>
  <c r="D58"/>
  <c r="D76" s="1"/>
  <c r="C58"/>
  <c r="C76" s="1"/>
  <c r="Q34"/>
  <c r="R34" s="1"/>
  <c r="Q28" i="5"/>
  <c r="P28"/>
  <c r="O28"/>
  <c r="M28"/>
  <c r="L28"/>
  <c r="K28"/>
  <c r="I28"/>
  <c r="H28"/>
  <c r="G28"/>
  <c r="E28"/>
  <c r="D28"/>
  <c r="Q27"/>
  <c r="P27"/>
  <c r="O27"/>
  <c r="M27"/>
  <c r="L27"/>
  <c r="K27"/>
  <c r="I27"/>
  <c r="H27"/>
  <c r="G27"/>
  <c r="E27"/>
  <c r="D27"/>
  <c r="C28"/>
  <c r="C27"/>
  <c r="C25"/>
  <c r="Q25"/>
  <c r="P25"/>
  <c r="O25"/>
  <c r="M25"/>
  <c r="K25"/>
  <c r="I25"/>
  <c r="H25"/>
  <c r="G25"/>
  <c r="E25"/>
  <c r="D25"/>
  <c r="R37"/>
  <c r="N37"/>
  <c r="J37"/>
  <c r="F37"/>
  <c r="R36"/>
  <c r="N36"/>
  <c r="J36"/>
  <c r="J35" s="1"/>
  <c r="F36"/>
  <c r="Q35"/>
  <c r="P35"/>
  <c r="O35"/>
  <c r="M35"/>
  <c r="L35"/>
  <c r="K35"/>
  <c r="I35"/>
  <c r="H35"/>
  <c r="G35"/>
  <c r="E35"/>
  <c r="D35"/>
  <c r="C35"/>
  <c r="R34"/>
  <c r="N34"/>
  <c r="J34"/>
  <c r="F34"/>
  <c r="S31"/>
  <c r="R24"/>
  <c r="N24"/>
  <c r="J24"/>
  <c r="F24"/>
  <c r="R23"/>
  <c r="N23"/>
  <c r="N22" s="1"/>
  <c r="J23"/>
  <c r="J22" s="1"/>
  <c r="F23"/>
  <c r="F22" s="1"/>
  <c r="R22"/>
  <c r="Q22"/>
  <c r="P22"/>
  <c r="O22"/>
  <c r="M22"/>
  <c r="L22"/>
  <c r="K22"/>
  <c r="I22"/>
  <c r="H22"/>
  <c r="G22"/>
  <c r="E22"/>
  <c r="D22"/>
  <c r="C22"/>
  <c r="R21"/>
  <c r="N21"/>
  <c r="J21"/>
  <c r="F21"/>
  <c r="R20"/>
  <c r="N20"/>
  <c r="J20"/>
  <c r="F20"/>
  <c r="R19"/>
  <c r="N19"/>
  <c r="N18" s="1"/>
  <c r="J19"/>
  <c r="J18" s="1"/>
  <c r="F19"/>
  <c r="F18" s="1"/>
  <c r="R18"/>
  <c r="Q18"/>
  <c r="P18"/>
  <c r="O18"/>
  <c r="M18"/>
  <c r="L18"/>
  <c r="K18"/>
  <c r="I18"/>
  <c r="H18"/>
  <c r="G18"/>
  <c r="E18"/>
  <c r="D18"/>
  <c r="C18"/>
  <c r="R17"/>
  <c r="N17"/>
  <c r="J17"/>
  <c r="F17"/>
  <c r="R16"/>
  <c r="N16"/>
  <c r="J16"/>
  <c r="F16"/>
  <c r="R15"/>
  <c r="N15"/>
  <c r="N14" s="1"/>
  <c r="J15"/>
  <c r="J14" s="1"/>
  <c r="F15"/>
  <c r="F14" s="1"/>
  <c r="R14"/>
  <c r="Q14"/>
  <c r="P14"/>
  <c r="O14"/>
  <c r="M14"/>
  <c r="L14"/>
  <c r="K14"/>
  <c r="I14"/>
  <c r="H14"/>
  <c r="G14"/>
  <c r="E14"/>
  <c r="D14"/>
  <c r="C14"/>
  <c r="R13"/>
  <c r="N13"/>
  <c r="J13"/>
  <c r="F13"/>
  <c r="R12"/>
  <c r="N12"/>
  <c r="J12"/>
  <c r="F12"/>
  <c r="R11"/>
  <c r="N11"/>
  <c r="N10" s="1"/>
  <c r="J11"/>
  <c r="F11"/>
  <c r="F10" s="1"/>
  <c r="R10"/>
  <c r="Q10"/>
  <c r="P10"/>
  <c r="O10"/>
  <c r="M10"/>
  <c r="L10"/>
  <c r="K10"/>
  <c r="I10"/>
  <c r="H10"/>
  <c r="G10"/>
  <c r="E10"/>
  <c r="D10"/>
  <c r="C10"/>
  <c r="R9"/>
  <c r="N9"/>
  <c r="J9"/>
  <c r="F9"/>
  <c r="R8"/>
  <c r="N8"/>
  <c r="J8"/>
  <c r="F8"/>
  <c r="R7"/>
  <c r="N7"/>
  <c r="J7"/>
  <c r="J6" s="1"/>
  <c r="F7"/>
  <c r="F6" s="1"/>
  <c r="R6"/>
  <c r="Q6"/>
  <c r="P6"/>
  <c r="O6"/>
  <c r="M6"/>
  <c r="L6"/>
  <c r="K6"/>
  <c r="I6"/>
  <c r="H6"/>
  <c r="G6"/>
  <c r="E6"/>
  <c r="D6"/>
  <c r="C6"/>
  <c r="R5"/>
  <c r="N5"/>
  <c r="J5"/>
  <c r="F5"/>
  <c r="S37" i="4"/>
  <c r="Q84" i="3"/>
  <c r="P84"/>
  <c r="O84"/>
  <c r="M84"/>
  <c r="L84"/>
  <c r="K84"/>
  <c r="I84"/>
  <c r="H84"/>
  <c r="G84"/>
  <c r="E84"/>
  <c r="D84"/>
  <c r="C84"/>
  <c r="Q83"/>
  <c r="P83"/>
  <c r="O83"/>
  <c r="M83"/>
  <c r="L83"/>
  <c r="K83"/>
  <c r="I83"/>
  <c r="H83"/>
  <c r="G83"/>
  <c r="E83"/>
  <c r="D83"/>
  <c r="C83"/>
  <c r="R81"/>
  <c r="N81"/>
  <c r="J81"/>
  <c r="F81"/>
  <c r="R80"/>
  <c r="N80"/>
  <c r="N79" s="1"/>
  <c r="J80"/>
  <c r="J79" s="1"/>
  <c r="F80"/>
  <c r="F79" s="1"/>
  <c r="R79"/>
  <c r="Q79"/>
  <c r="P79"/>
  <c r="O79"/>
  <c r="M79"/>
  <c r="L79"/>
  <c r="K79"/>
  <c r="I79"/>
  <c r="H79"/>
  <c r="G79"/>
  <c r="E79"/>
  <c r="D79"/>
  <c r="C79"/>
  <c r="R78"/>
  <c r="N78"/>
  <c r="J78"/>
  <c r="F78"/>
  <c r="R77"/>
  <c r="N77"/>
  <c r="J77"/>
  <c r="J76" s="1"/>
  <c r="F77"/>
  <c r="F76" s="1"/>
  <c r="Q76"/>
  <c r="P76"/>
  <c r="O76"/>
  <c r="N76"/>
  <c r="M76"/>
  <c r="L76"/>
  <c r="K76"/>
  <c r="I76"/>
  <c r="H76"/>
  <c r="G76"/>
  <c r="E76"/>
  <c r="D76"/>
  <c r="C76"/>
  <c r="R75"/>
  <c r="N75"/>
  <c r="J75"/>
  <c r="F75"/>
  <c r="R74"/>
  <c r="N74"/>
  <c r="N73" s="1"/>
  <c r="J74"/>
  <c r="J73" s="1"/>
  <c r="F74"/>
  <c r="F73" s="1"/>
  <c r="R73"/>
  <c r="Q73"/>
  <c r="P73"/>
  <c r="O73"/>
  <c r="M73"/>
  <c r="L73"/>
  <c r="K73"/>
  <c r="I73"/>
  <c r="H73"/>
  <c r="G73"/>
  <c r="E73"/>
  <c r="D73"/>
  <c r="C73"/>
  <c r="R72"/>
  <c r="N72"/>
  <c r="J72"/>
  <c r="F72"/>
  <c r="R71"/>
  <c r="N71"/>
  <c r="N70" s="1"/>
  <c r="J71"/>
  <c r="J70" s="1"/>
  <c r="F71"/>
  <c r="F70" s="1"/>
  <c r="R70"/>
  <c r="Q70"/>
  <c r="P70"/>
  <c r="O70"/>
  <c r="M70"/>
  <c r="L70"/>
  <c r="K70"/>
  <c r="I70"/>
  <c r="H70"/>
  <c r="G70"/>
  <c r="E70"/>
  <c r="D70"/>
  <c r="C70"/>
  <c r="R69"/>
  <c r="N69"/>
  <c r="J69"/>
  <c r="F69"/>
  <c r="R68"/>
  <c r="N68"/>
  <c r="N67" s="1"/>
  <c r="J68"/>
  <c r="J67" s="1"/>
  <c r="F68"/>
  <c r="F67" s="1"/>
  <c r="R67"/>
  <c r="Q67"/>
  <c r="P67"/>
  <c r="O67"/>
  <c r="M67"/>
  <c r="L67"/>
  <c r="K67"/>
  <c r="I67"/>
  <c r="H67"/>
  <c r="G67"/>
  <c r="E67"/>
  <c r="D67"/>
  <c r="C67"/>
  <c r="R66"/>
  <c r="N66"/>
  <c r="J66"/>
  <c r="F66"/>
  <c r="R65"/>
  <c r="N65"/>
  <c r="N64" s="1"/>
  <c r="J65"/>
  <c r="J64" s="1"/>
  <c r="F65"/>
  <c r="F64" s="1"/>
  <c r="R64"/>
  <c r="Q64"/>
  <c r="P64"/>
  <c r="O64"/>
  <c r="M64"/>
  <c r="L64"/>
  <c r="K64"/>
  <c r="I64"/>
  <c r="H64"/>
  <c r="G64"/>
  <c r="E64"/>
  <c r="D64"/>
  <c r="C64"/>
  <c r="R43" i="4"/>
  <c r="N43"/>
  <c r="J43"/>
  <c r="F43"/>
  <c r="R42"/>
  <c r="N42"/>
  <c r="J42"/>
  <c r="J41" s="1"/>
  <c r="F42"/>
  <c r="F41" s="1"/>
  <c r="Q41"/>
  <c r="P41"/>
  <c r="O41"/>
  <c r="N41"/>
  <c r="M41"/>
  <c r="L41"/>
  <c r="K41"/>
  <c r="I41"/>
  <c r="H41"/>
  <c r="G41"/>
  <c r="E41"/>
  <c r="D41"/>
  <c r="C41"/>
  <c r="R40"/>
  <c r="N40"/>
  <c r="J40"/>
  <c r="F40"/>
  <c r="Q32"/>
  <c r="P32"/>
  <c r="O32"/>
  <c r="M32"/>
  <c r="L32"/>
  <c r="K32"/>
  <c r="I32"/>
  <c r="H32"/>
  <c r="G32"/>
  <c r="E32"/>
  <c r="D32"/>
  <c r="C32"/>
  <c r="Q31"/>
  <c r="P31"/>
  <c r="O31"/>
  <c r="M31"/>
  <c r="L31"/>
  <c r="K31"/>
  <c r="I31"/>
  <c r="H31"/>
  <c r="G31"/>
  <c r="E31"/>
  <c r="D31"/>
  <c r="C31"/>
  <c r="Q29"/>
  <c r="P29"/>
  <c r="O29"/>
  <c r="M29"/>
  <c r="L29"/>
  <c r="K29"/>
  <c r="I29"/>
  <c r="H29"/>
  <c r="G29"/>
  <c r="E29"/>
  <c r="D29"/>
  <c r="C29"/>
  <c r="R28"/>
  <c r="N28"/>
  <c r="J28"/>
  <c r="F28"/>
  <c r="R27"/>
  <c r="N27"/>
  <c r="N26" s="1"/>
  <c r="J27"/>
  <c r="J26" s="1"/>
  <c r="F27"/>
  <c r="F26" s="1"/>
  <c r="R26"/>
  <c r="Q26"/>
  <c r="P26"/>
  <c r="O26"/>
  <c r="M26"/>
  <c r="L26"/>
  <c r="K26"/>
  <c r="I26"/>
  <c r="H26"/>
  <c r="G26"/>
  <c r="E26"/>
  <c r="D26"/>
  <c r="C26"/>
  <c r="R25"/>
  <c r="N25"/>
  <c r="J25"/>
  <c r="F25"/>
  <c r="R24"/>
  <c r="N24"/>
  <c r="J24"/>
  <c r="F24"/>
  <c r="R23"/>
  <c r="N23"/>
  <c r="N22" s="1"/>
  <c r="J23"/>
  <c r="F23"/>
  <c r="F22" s="1"/>
  <c r="R22"/>
  <c r="Q22"/>
  <c r="P22"/>
  <c r="O22"/>
  <c r="M22"/>
  <c r="L22"/>
  <c r="K22"/>
  <c r="I22"/>
  <c r="H22"/>
  <c r="G22"/>
  <c r="E22"/>
  <c r="D22"/>
  <c r="C22"/>
  <c r="R21"/>
  <c r="N21"/>
  <c r="J21"/>
  <c r="F21"/>
  <c r="R20"/>
  <c r="N20"/>
  <c r="J20"/>
  <c r="F20"/>
  <c r="R19"/>
  <c r="N19"/>
  <c r="N18" s="1"/>
  <c r="J19"/>
  <c r="J18" s="1"/>
  <c r="F19"/>
  <c r="F18" s="1"/>
  <c r="R18"/>
  <c r="Q18"/>
  <c r="P18"/>
  <c r="O18"/>
  <c r="M18"/>
  <c r="L18"/>
  <c r="K18"/>
  <c r="I18"/>
  <c r="H18"/>
  <c r="G18"/>
  <c r="E18"/>
  <c r="D18"/>
  <c r="C18"/>
  <c r="R17"/>
  <c r="N17"/>
  <c r="J17"/>
  <c r="F17"/>
  <c r="R16"/>
  <c r="N16"/>
  <c r="J16"/>
  <c r="F16"/>
  <c r="R15"/>
  <c r="N15"/>
  <c r="N14" s="1"/>
  <c r="J15"/>
  <c r="J14" s="1"/>
  <c r="F15"/>
  <c r="F14" s="1"/>
  <c r="R14"/>
  <c r="Q14"/>
  <c r="P14"/>
  <c r="O14"/>
  <c r="M14"/>
  <c r="L14"/>
  <c r="K14"/>
  <c r="I14"/>
  <c r="H14"/>
  <c r="G14"/>
  <c r="E14"/>
  <c r="D14"/>
  <c r="C14"/>
  <c r="R13"/>
  <c r="N13"/>
  <c r="J13"/>
  <c r="F13"/>
  <c r="R12"/>
  <c r="N12"/>
  <c r="J12"/>
  <c r="F12"/>
  <c r="R11"/>
  <c r="N11"/>
  <c r="N10" s="1"/>
  <c r="J11"/>
  <c r="J10" s="1"/>
  <c r="F11"/>
  <c r="F10" s="1"/>
  <c r="R10"/>
  <c r="Q10"/>
  <c r="P10"/>
  <c r="O10"/>
  <c r="M10"/>
  <c r="L10"/>
  <c r="K10"/>
  <c r="I10"/>
  <c r="H10"/>
  <c r="G10"/>
  <c r="E10"/>
  <c r="D10"/>
  <c r="C10"/>
  <c r="R9"/>
  <c r="N9"/>
  <c r="J9"/>
  <c r="F9"/>
  <c r="R8"/>
  <c r="N8"/>
  <c r="J8"/>
  <c r="F8"/>
  <c r="R7"/>
  <c r="N7"/>
  <c r="N6" s="1"/>
  <c r="J7"/>
  <c r="F7"/>
  <c r="Q6"/>
  <c r="P6"/>
  <c r="O6"/>
  <c r="M6"/>
  <c r="L6"/>
  <c r="K6"/>
  <c r="I6"/>
  <c r="H6"/>
  <c r="G6"/>
  <c r="E6"/>
  <c r="D6"/>
  <c r="C6"/>
  <c r="R5"/>
  <c r="N5"/>
  <c r="J5"/>
  <c r="F5"/>
  <c r="I13" i="3"/>
  <c r="D30"/>
  <c r="C30"/>
  <c r="R39"/>
  <c r="N39"/>
  <c r="J39"/>
  <c r="F39"/>
  <c r="R38"/>
  <c r="N38"/>
  <c r="J38"/>
  <c r="J37" s="1"/>
  <c r="F38"/>
  <c r="F37" s="1"/>
  <c r="R37"/>
  <c r="Q37"/>
  <c r="P37"/>
  <c r="O37"/>
  <c r="M37"/>
  <c r="L37"/>
  <c r="K37"/>
  <c r="I37"/>
  <c r="H37"/>
  <c r="G37"/>
  <c r="E37"/>
  <c r="D37"/>
  <c r="C37"/>
  <c r="R36"/>
  <c r="N36"/>
  <c r="J36"/>
  <c r="F36"/>
  <c r="Q25"/>
  <c r="P25"/>
  <c r="O25"/>
  <c r="M25"/>
  <c r="L25"/>
  <c r="K25"/>
  <c r="I25"/>
  <c r="H25"/>
  <c r="G25"/>
  <c r="E25"/>
  <c r="D25"/>
  <c r="C31"/>
  <c r="C28"/>
  <c r="C25"/>
  <c r="Q21"/>
  <c r="P21"/>
  <c r="O21"/>
  <c r="M21"/>
  <c r="L21"/>
  <c r="K21"/>
  <c r="I21"/>
  <c r="H21"/>
  <c r="G21"/>
  <c r="E21"/>
  <c r="D21"/>
  <c r="C21"/>
  <c r="Q17"/>
  <c r="P17"/>
  <c r="O17"/>
  <c r="M17"/>
  <c r="L17"/>
  <c r="K17"/>
  <c r="I17"/>
  <c r="H17"/>
  <c r="G17"/>
  <c r="E17"/>
  <c r="D17"/>
  <c r="C17"/>
  <c r="Q13"/>
  <c r="P13"/>
  <c r="O13"/>
  <c r="M13"/>
  <c r="L13"/>
  <c r="K13"/>
  <c r="H13"/>
  <c r="G13"/>
  <c r="E13"/>
  <c r="D13"/>
  <c r="C13"/>
  <c r="Q9"/>
  <c r="P9"/>
  <c r="O9"/>
  <c r="M9"/>
  <c r="L9"/>
  <c r="K9"/>
  <c r="I9"/>
  <c r="H9"/>
  <c r="G9"/>
  <c r="E9"/>
  <c r="D9"/>
  <c r="C9"/>
  <c r="Q5"/>
  <c r="P5"/>
  <c r="O5"/>
  <c r="M5"/>
  <c r="L5"/>
  <c r="K5"/>
  <c r="I5"/>
  <c r="H5"/>
  <c r="G5"/>
  <c r="E5"/>
  <c r="D5"/>
  <c r="C5"/>
  <c r="R27"/>
  <c r="R26"/>
  <c r="R24"/>
  <c r="R23"/>
  <c r="R22"/>
  <c r="R20"/>
  <c r="R19"/>
  <c r="R18"/>
  <c r="R16"/>
  <c r="R15"/>
  <c r="R14"/>
  <c r="R12"/>
  <c r="R11"/>
  <c r="R10"/>
  <c r="R8"/>
  <c r="R7"/>
  <c r="R6"/>
  <c r="N27"/>
  <c r="N26"/>
  <c r="N24"/>
  <c r="N23"/>
  <c r="N22"/>
  <c r="N20"/>
  <c r="N19"/>
  <c r="N18"/>
  <c r="N16"/>
  <c r="N15"/>
  <c r="N14"/>
  <c r="N12"/>
  <c r="N11"/>
  <c r="N10"/>
  <c r="N8"/>
  <c r="N7"/>
  <c r="N6"/>
  <c r="J27"/>
  <c r="J26"/>
  <c r="J24"/>
  <c r="J23"/>
  <c r="J22"/>
  <c r="J20"/>
  <c r="J19"/>
  <c r="J18"/>
  <c r="J16"/>
  <c r="J15"/>
  <c r="J14"/>
  <c r="J12"/>
  <c r="J11"/>
  <c r="J10"/>
  <c r="J8"/>
  <c r="J7"/>
  <c r="J6"/>
  <c r="F27"/>
  <c r="F26"/>
  <c r="F24"/>
  <c r="F23"/>
  <c r="F22"/>
  <c r="F20"/>
  <c r="F19"/>
  <c r="F18"/>
  <c r="F16"/>
  <c r="F15"/>
  <c r="F14"/>
  <c r="F12"/>
  <c r="F11"/>
  <c r="F10"/>
  <c r="F8"/>
  <c r="F7"/>
  <c r="F6"/>
  <c r="Q31"/>
  <c r="P31"/>
  <c r="O31"/>
  <c r="M31"/>
  <c r="L31"/>
  <c r="K31"/>
  <c r="I31"/>
  <c r="H31"/>
  <c r="G31"/>
  <c r="E31"/>
  <c r="D31"/>
  <c r="Q30"/>
  <c r="P30"/>
  <c r="O30"/>
  <c r="M30"/>
  <c r="L30"/>
  <c r="K30"/>
  <c r="I30"/>
  <c r="H30"/>
  <c r="G30"/>
  <c r="E30"/>
  <c r="Q28"/>
  <c r="P28"/>
  <c r="O28"/>
  <c r="M28"/>
  <c r="L28"/>
  <c r="K28"/>
  <c r="I28"/>
  <c r="H28"/>
  <c r="G28"/>
  <c r="E28"/>
  <c r="D28"/>
  <c r="R4"/>
  <c r="N4"/>
  <c r="J4"/>
  <c r="F4"/>
  <c r="C33" i="1"/>
  <c r="C28"/>
  <c r="C34" s="1"/>
  <c r="O32" i="2"/>
  <c r="N32"/>
  <c r="M32"/>
  <c r="L32"/>
  <c r="K32"/>
  <c r="J32"/>
  <c r="I32"/>
  <c r="H32"/>
  <c r="G32"/>
  <c r="F32"/>
  <c r="E32"/>
  <c r="D32"/>
  <c r="O31"/>
  <c r="N31"/>
  <c r="M31"/>
  <c r="L31"/>
  <c r="K31"/>
  <c r="J31"/>
  <c r="I31"/>
  <c r="H31"/>
  <c r="G31"/>
  <c r="F31"/>
  <c r="E31"/>
  <c r="D31"/>
  <c r="C53"/>
  <c r="C52"/>
  <c r="O22" i="1"/>
  <c r="N22"/>
  <c r="M22"/>
  <c r="L22"/>
  <c r="K22"/>
  <c r="J22"/>
  <c r="I22"/>
  <c r="H22"/>
  <c r="G22"/>
  <c r="F22"/>
  <c r="E22"/>
  <c r="D22"/>
  <c r="O21"/>
  <c r="N21"/>
  <c r="M21"/>
  <c r="L21"/>
  <c r="K21"/>
  <c r="J21"/>
  <c r="I21"/>
  <c r="H21"/>
  <c r="G21"/>
  <c r="F21"/>
  <c r="E21"/>
  <c r="D21"/>
  <c r="C10"/>
  <c r="C9"/>
  <c r="C11"/>
  <c r="C15" i="2"/>
  <c r="C14"/>
  <c r="G68"/>
  <c r="G67"/>
  <c r="G66"/>
  <c r="G65"/>
  <c r="G64"/>
  <c r="G63"/>
  <c r="G62"/>
  <c r="G61"/>
  <c r="G60"/>
  <c r="G70" s="1"/>
  <c r="G59"/>
  <c r="G69" s="1"/>
  <c r="F68"/>
  <c r="F67"/>
  <c r="F66"/>
  <c r="F65"/>
  <c r="F64"/>
  <c r="F63"/>
  <c r="F62"/>
  <c r="F61"/>
  <c r="F60"/>
  <c r="F70" s="1"/>
  <c r="F59"/>
  <c r="F69" s="1"/>
  <c r="E68"/>
  <c r="E67"/>
  <c r="E66"/>
  <c r="E65"/>
  <c r="E64"/>
  <c r="E63"/>
  <c r="E62"/>
  <c r="E61"/>
  <c r="E60"/>
  <c r="E70" s="1"/>
  <c r="E59"/>
  <c r="E69" s="1"/>
  <c r="D68"/>
  <c r="D67"/>
  <c r="D66"/>
  <c r="D65"/>
  <c r="D64"/>
  <c r="D63"/>
  <c r="D62"/>
  <c r="D61"/>
  <c r="D60"/>
  <c r="D70" s="1"/>
  <c r="D59"/>
  <c r="D69" s="1"/>
  <c r="G54"/>
  <c r="F54"/>
  <c r="E54"/>
  <c r="D54"/>
  <c r="F71"/>
  <c r="D71"/>
  <c r="C68"/>
  <c r="C67"/>
  <c r="C66"/>
  <c r="C65"/>
  <c r="C64"/>
  <c r="C63"/>
  <c r="C62"/>
  <c r="C61"/>
  <c r="C60"/>
  <c r="C70" s="1"/>
  <c r="C59"/>
  <c r="C71" s="1"/>
  <c r="C54"/>
  <c r="G43" i="1"/>
  <c r="G42"/>
  <c r="G41"/>
  <c r="G45" s="1"/>
  <c r="G40"/>
  <c r="G44" s="1"/>
  <c r="F43"/>
  <c r="F42"/>
  <c r="F41"/>
  <c r="F46" s="1"/>
  <c r="F40"/>
  <c r="F44" s="1"/>
  <c r="E43"/>
  <c r="E42"/>
  <c r="E41"/>
  <c r="E45" s="1"/>
  <c r="E40"/>
  <c r="E44" s="1"/>
  <c r="D43"/>
  <c r="C43" s="1"/>
  <c r="D42"/>
  <c r="D41"/>
  <c r="D46" s="1"/>
  <c r="D40"/>
  <c r="D44" s="1"/>
  <c r="G34"/>
  <c r="F34"/>
  <c r="E34"/>
  <c r="D34"/>
  <c r="G46"/>
  <c r="C42"/>
  <c r="C40"/>
  <c r="O33" i="2"/>
  <c r="N33"/>
  <c r="M33"/>
  <c r="L33"/>
  <c r="K33"/>
  <c r="J33"/>
  <c r="I33"/>
  <c r="H33"/>
  <c r="G33"/>
  <c r="F33"/>
  <c r="E33"/>
  <c r="D33"/>
  <c r="C30"/>
  <c r="C29"/>
  <c r="C28"/>
  <c r="C27"/>
  <c r="C26"/>
  <c r="C25"/>
  <c r="C24"/>
  <c r="C23"/>
  <c r="C22"/>
  <c r="C32" s="1"/>
  <c r="C21"/>
  <c r="C31" s="1"/>
  <c r="C33" s="1"/>
  <c r="C16"/>
  <c r="D14" s="1"/>
  <c r="O23" i="1"/>
  <c r="N23"/>
  <c r="M23"/>
  <c r="L23"/>
  <c r="K23"/>
  <c r="J23"/>
  <c r="I23"/>
  <c r="H23"/>
  <c r="G23"/>
  <c r="F23"/>
  <c r="E23"/>
  <c r="D23"/>
  <c r="C20"/>
  <c r="C19"/>
  <c r="C18"/>
  <c r="C22" s="1"/>
  <c r="C17"/>
  <c r="C21" s="1"/>
  <c r="J17" i="6" l="1"/>
  <c r="C41" i="1"/>
  <c r="C45" s="1"/>
  <c r="E71" i="2"/>
  <c r="G71"/>
  <c r="C32" i="1"/>
  <c r="J97" i="4"/>
  <c r="J109" s="1"/>
  <c r="D63" i="5"/>
  <c r="G63"/>
  <c r="J65"/>
  <c r="F90"/>
  <c r="H89"/>
  <c r="P89"/>
  <c r="N91"/>
  <c r="F5" i="6"/>
  <c r="F17" s="1"/>
  <c r="N5"/>
  <c r="C54"/>
  <c r="E54"/>
  <c r="G54"/>
  <c r="I54"/>
  <c r="K54"/>
  <c r="M54"/>
  <c r="O54"/>
  <c r="Q54"/>
  <c r="J55"/>
  <c r="R55"/>
  <c r="J56"/>
  <c r="R56"/>
  <c r="F81"/>
  <c r="N81"/>
  <c r="F82"/>
  <c r="N82"/>
  <c r="H54" i="8"/>
  <c r="P54"/>
  <c r="H80"/>
  <c r="P80"/>
  <c r="C46" i="1"/>
  <c r="L89" i="5"/>
  <c r="R91"/>
  <c r="F54" i="6"/>
  <c r="J54"/>
  <c r="N54"/>
  <c r="S33" i="9"/>
  <c r="S35" s="1"/>
  <c r="S23"/>
  <c r="S30" s="1"/>
  <c r="P28" i="8"/>
  <c r="R22"/>
  <c r="N22"/>
  <c r="N6"/>
  <c r="D23"/>
  <c r="D30" s="1"/>
  <c r="F22"/>
  <c r="C30"/>
  <c r="E23"/>
  <c r="E30" s="1"/>
  <c r="O23"/>
  <c r="O30" s="1"/>
  <c r="Q23"/>
  <c r="Q30" s="1"/>
  <c r="R24"/>
  <c r="R25"/>
  <c r="P23"/>
  <c r="P30" s="1"/>
  <c r="K23"/>
  <c r="K30" s="1"/>
  <c r="M23"/>
  <c r="M30" s="1"/>
  <c r="N24"/>
  <c r="G23"/>
  <c r="G30" s="1"/>
  <c r="I23"/>
  <c r="I30" s="1"/>
  <c r="J23"/>
  <c r="J30" s="1"/>
  <c r="J25"/>
  <c r="H23"/>
  <c r="H30" s="1"/>
  <c r="F24"/>
  <c r="F25"/>
  <c r="J24"/>
  <c r="J28" s="1"/>
  <c r="F11"/>
  <c r="F23" s="1"/>
  <c r="N11"/>
  <c r="F15"/>
  <c r="N15"/>
  <c r="S20"/>
  <c r="S44"/>
  <c r="S46"/>
  <c r="S50"/>
  <c r="S52"/>
  <c r="S69"/>
  <c r="S73"/>
  <c r="S75"/>
  <c r="S79"/>
  <c r="S5"/>
  <c r="S7"/>
  <c r="S6" s="1"/>
  <c r="S10"/>
  <c r="S12"/>
  <c r="S14"/>
  <c r="S16"/>
  <c r="S18"/>
  <c r="F19"/>
  <c r="F39"/>
  <c r="N39"/>
  <c r="S43"/>
  <c r="F45"/>
  <c r="N45"/>
  <c r="S49"/>
  <c r="F51"/>
  <c r="N51"/>
  <c r="S72"/>
  <c r="F74"/>
  <c r="N74"/>
  <c r="S78"/>
  <c r="S81" s="1"/>
  <c r="S42"/>
  <c r="S48"/>
  <c r="S71"/>
  <c r="S77"/>
  <c r="S13"/>
  <c r="S17"/>
  <c r="N21"/>
  <c r="N25" s="1"/>
  <c r="S41"/>
  <c r="S47"/>
  <c r="S45" s="1"/>
  <c r="S53"/>
  <c r="S51" s="1"/>
  <c r="F56"/>
  <c r="N56"/>
  <c r="S70"/>
  <c r="S76"/>
  <c r="S74" s="1"/>
  <c r="J81"/>
  <c r="R81"/>
  <c r="R11"/>
  <c r="R15"/>
  <c r="L19"/>
  <c r="L23" s="1"/>
  <c r="L30" s="1"/>
  <c r="R19"/>
  <c r="J39"/>
  <c r="J54" s="1"/>
  <c r="R39"/>
  <c r="S40"/>
  <c r="R45"/>
  <c r="R51"/>
  <c r="F68"/>
  <c r="F80" s="1"/>
  <c r="N68"/>
  <c r="N80" s="1"/>
  <c r="R68"/>
  <c r="R74"/>
  <c r="S7" i="6"/>
  <c r="S10"/>
  <c r="S13"/>
  <c r="S15"/>
  <c r="S25"/>
  <c r="S27"/>
  <c r="S44"/>
  <c r="S47"/>
  <c r="S49"/>
  <c r="S53"/>
  <c r="S73"/>
  <c r="S78"/>
  <c r="S6"/>
  <c r="S9"/>
  <c r="S8" s="1"/>
  <c r="S12"/>
  <c r="S11" s="1"/>
  <c r="S28"/>
  <c r="S43"/>
  <c r="S42" s="1"/>
  <c r="S46"/>
  <c r="S45" s="1"/>
  <c r="S50"/>
  <c r="S52"/>
  <c r="S51" s="1"/>
  <c r="S69"/>
  <c r="S72"/>
  <c r="S75"/>
  <c r="S76"/>
  <c r="S79"/>
  <c r="S77" s="1"/>
  <c r="S26"/>
  <c r="S48"/>
  <c r="N16"/>
  <c r="N14" s="1"/>
  <c r="S41"/>
  <c r="S56" s="1"/>
  <c r="S70"/>
  <c r="R77"/>
  <c r="R80" s="1"/>
  <c r="R81"/>
  <c r="R39"/>
  <c r="S40"/>
  <c r="R45"/>
  <c r="J10" i="5"/>
  <c r="R90"/>
  <c r="O89"/>
  <c r="N90"/>
  <c r="K89"/>
  <c r="M89"/>
  <c r="I89"/>
  <c r="N86"/>
  <c r="R65"/>
  <c r="J91"/>
  <c r="J89"/>
  <c r="D89"/>
  <c r="F91"/>
  <c r="C89"/>
  <c r="G89"/>
  <c r="E89"/>
  <c r="F80"/>
  <c r="S78"/>
  <c r="S82"/>
  <c r="S84"/>
  <c r="S88"/>
  <c r="F77"/>
  <c r="N77"/>
  <c r="S81"/>
  <c r="F83"/>
  <c r="N83"/>
  <c r="S87"/>
  <c r="S86" s="1"/>
  <c r="S79"/>
  <c r="S77" s="1"/>
  <c r="S85"/>
  <c r="R77"/>
  <c r="R83"/>
  <c r="I63"/>
  <c r="J63"/>
  <c r="L63"/>
  <c r="N65"/>
  <c r="P63"/>
  <c r="O63"/>
  <c r="K63"/>
  <c r="Q63"/>
  <c r="M63"/>
  <c r="N64"/>
  <c r="H63"/>
  <c r="K26"/>
  <c r="M26"/>
  <c r="P26"/>
  <c r="R26"/>
  <c r="R27"/>
  <c r="R28"/>
  <c r="N25"/>
  <c r="E26"/>
  <c r="I26"/>
  <c r="R25"/>
  <c r="H26"/>
  <c r="L26"/>
  <c r="O26"/>
  <c r="Q26"/>
  <c r="N27"/>
  <c r="N28"/>
  <c r="J27"/>
  <c r="J28"/>
  <c r="S49"/>
  <c r="S52"/>
  <c r="S55"/>
  <c r="S58"/>
  <c r="S61"/>
  <c r="G26"/>
  <c r="F51"/>
  <c r="N51"/>
  <c r="F54"/>
  <c r="N54"/>
  <c r="F57"/>
  <c r="N57"/>
  <c r="F60"/>
  <c r="N60"/>
  <c r="S50"/>
  <c r="S53"/>
  <c r="S56"/>
  <c r="S59"/>
  <c r="S57" s="1"/>
  <c r="S62"/>
  <c r="J64"/>
  <c r="R64"/>
  <c r="F48"/>
  <c r="F63" s="1"/>
  <c r="N48"/>
  <c r="R48"/>
  <c r="R51"/>
  <c r="R54"/>
  <c r="R57"/>
  <c r="R60"/>
  <c r="S99" i="4"/>
  <c r="S102"/>
  <c r="S104"/>
  <c r="S107"/>
  <c r="S98"/>
  <c r="S101"/>
  <c r="S100" s="1"/>
  <c r="N103"/>
  <c r="N109" s="1"/>
  <c r="S105"/>
  <c r="S108"/>
  <c r="R106"/>
  <c r="R97"/>
  <c r="I30"/>
  <c r="Q30"/>
  <c r="C30"/>
  <c r="E30"/>
  <c r="S59"/>
  <c r="S62"/>
  <c r="S65"/>
  <c r="S68"/>
  <c r="S71"/>
  <c r="S74"/>
  <c r="F61"/>
  <c r="N61"/>
  <c r="F64"/>
  <c r="N64"/>
  <c r="F67"/>
  <c r="N67"/>
  <c r="F70"/>
  <c r="N70"/>
  <c r="F73"/>
  <c r="N73"/>
  <c r="S60"/>
  <c r="S63"/>
  <c r="S66"/>
  <c r="S69"/>
  <c r="S72"/>
  <c r="S75"/>
  <c r="J77"/>
  <c r="R77"/>
  <c r="F58"/>
  <c r="N58"/>
  <c r="R58"/>
  <c r="R61"/>
  <c r="R64"/>
  <c r="R67"/>
  <c r="R70"/>
  <c r="R73"/>
  <c r="J26" i="5"/>
  <c r="J25"/>
  <c r="F27"/>
  <c r="D26"/>
  <c r="F28"/>
  <c r="F25"/>
  <c r="F26"/>
  <c r="C26"/>
  <c r="S34"/>
  <c r="S36"/>
  <c r="S9"/>
  <c r="F35"/>
  <c r="N35"/>
  <c r="S20"/>
  <c r="S16"/>
  <c r="S12"/>
  <c r="S11"/>
  <c r="N6"/>
  <c r="N26" s="1"/>
  <c r="S8"/>
  <c r="S23"/>
  <c r="S24"/>
  <c r="S21"/>
  <c r="S19"/>
  <c r="S17"/>
  <c r="S15"/>
  <c r="S13"/>
  <c r="S5"/>
  <c r="S7"/>
  <c r="S37"/>
  <c r="R35"/>
  <c r="S40" i="4"/>
  <c r="S43"/>
  <c r="S42"/>
  <c r="R6"/>
  <c r="P30"/>
  <c r="O30"/>
  <c r="R32"/>
  <c r="R30"/>
  <c r="R31"/>
  <c r="S16"/>
  <c r="N32"/>
  <c r="J29"/>
  <c r="J6"/>
  <c r="J22"/>
  <c r="G30"/>
  <c r="J31"/>
  <c r="J32"/>
  <c r="F31"/>
  <c r="D30"/>
  <c r="F32"/>
  <c r="O29" i="3"/>
  <c r="H82"/>
  <c r="L82"/>
  <c r="I29"/>
  <c r="G29"/>
  <c r="L29"/>
  <c r="Q29"/>
  <c r="F30"/>
  <c r="J31"/>
  <c r="J30"/>
  <c r="R25"/>
  <c r="C29"/>
  <c r="H29"/>
  <c r="K29"/>
  <c r="M29"/>
  <c r="P29"/>
  <c r="D82"/>
  <c r="J82"/>
  <c r="P82"/>
  <c r="J83"/>
  <c r="R83"/>
  <c r="J84"/>
  <c r="R84"/>
  <c r="D29"/>
  <c r="F82"/>
  <c r="N82"/>
  <c r="S69"/>
  <c r="S72"/>
  <c r="S75"/>
  <c r="S78"/>
  <c r="S81"/>
  <c r="F25"/>
  <c r="J13"/>
  <c r="J21"/>
  <c r="N37"/>
  <c r="C82"/>
  <c r="E82"/>
  <c r="G82"/>
  <c r="I82"/>
  <c r="K82"/>
  <c r="M82"/>
  <c r="O82"/>
  <c r="Q82"/>
  <c r="F83"/>
  <c r="N83"/>
  <c r="F84"/>
  <c r="N84"/>
  <c r="S68"/>
  <c r="S67" s="1"/>
  <c r="S71"/>
  <c r="S74"/>
  <c r="S73" s="1"/>
  <c r="S77"/>
  <c r="S80"/>
  <c r="S79" s="1"/>
  <c r="S65"/>
  <c r="S66"/>
  <c r="R76"/>
  <c r="R82" s="1"/>
  <c r="S27" i="4"/>
  <c r="S28"/>
  <c r="R29"/>
  <c r="S25"/>
  <c r="S21"/>
  <c r="F29"/>
  <c r="K30"/>
  <c r="M30"/>
  <c r="S24"/>
  <c r="S23"/>
  <c r="S17"/>
  <c r="S20"/>
  <c r="S19"/>
  <c r="S15"/>
  <c r="S13"/>
  <c r="L30"/>
  <c r="N30"/>
  <c r="H30"/>
  <c r="S12"/>
  <c r="S9"/>
  <c r="S11"/>
  <c r="S5"/>
  <c r="S7"/>
  <c r="F6"/>
  <c r="F30" s="1"/>
  <c r="S8"/>
  <c r="N29"/>
  <c r="N31"/>
  <c r="R41"/>
  <c r="R31" i="3"/>
  <c r="R5"/>
  <c r="R21"/>
  <c r="R13"/>
  <c r="R30"/>
  <c r="N31"/>
  <c r="N17"/>
  <c r="N25"/>
  <c r="N30"/>
  <c r="N9"/>
  <c r="N28"/>
  <c r="J5"/>
  <c r="J28"/>
  <c r="E29"/>
  <c r="F9"/>
  <c r="F31"/>
  <c r="F28"/>
  <c r="S39"/>
  <c r="S38"/>
  <c r="S36"/>
  <c r="F17"/>
  <c r="D15" i="2"/>
  <c r="E14"/>
  <c r="D9" i="1"/>
  <c r="C69" i="2"/>
  <c r="C23" i="1"/>
  <c r="C44"/>
  <c r="D45"/>
  <c r="F45"/>
  <c r="F5" i="3"/>
  <c r="F13"/>
  <c r="F21"/>
  <c r="J9"/>
  <c r="J17"/>
  <c r="J25"/>
  <c r="N5"/>
  <c r="N13"/>
  <c r="N21"/>
  <c r="S7"/>
  <c r="R9"/>
  <c r="S12"/>
  <c r="S15"/>
  <c r="R17"/>
  <c r="S23"/>
  <c r="S11"/>
  <c r="S19"/>
  <c r="S27"/>
  <c r="S24"/>
  <c r="S20"/>
  <c r="S16"/>
  <c r="S8"/>
  <c r="S6"/>
  <c r="S14"/>
  <c r="S22"/>
  <c r="S4"/>
  <c r="R28"/>
  <c r="S10"/>
  <c r="S18"/>
  <c r="S26"/>
  <c r="E46" i="1"/>
  <c r="E9"/>
  <c r="R109" i="4" l="1"/>
  <c r="S97"/>
  <c r="S110"/>
  <c r="S111"/>
  <c r="R89" i="5"/>
  <c r="S82" i="6"/>
  <c r="S71"/>
  <c r="F28" i="8"/>
  <c r="N28"/>
  <c r="N17" i="6"/>
  <c r="N19"/>
  <c r="S5"/>
  <c r="S18"/>
  <c r="R28" i="8"/>
  <c r="S15"/>
  <c r="S22"/>
  <c r="R23"/>
  <c r="R30" s="1"/>
  <c r="S24"/>
  <c r="F30"/>
  <c r="S11"/>
  <c r="S82"/>
  <c r="F54"/>
  <c r="N54"/>
  <c r="S55"/>
  <c r="S39"/>
  <c r="S54" s="1"/>
  <c r="N19"/>
  <c r="N23" s="1"/>
  <c r="N30" s="1"/>
  <c r="S21"/>
  <c r="S19" s="1"/>
  <c r="R80"/>
  <c r="R54"/>
  <c r="S56"/>
  <c r="S68"/>
  <c r="S80" s="1"/>
  <c r="S74" i="6"/>
  <c r="S81"/>
  <c r="R54"/>
  <c r="S16"/>
  <c r="S14" s="1"/>
  <c r="S55"/>
  <c r="S39"/>
  <c r="S54" s="1"/>
  <c r="S68"/>
  <c r="S80" s="1"/>
  <c r="N89" i="5"/>
  <c r="S60"/>
  <c r="S90"/>
  <c r="S91"/>
  <c r="S83"/>
  <c r="F89"/>
  <c r="S80"/>
  <c r="S35"/>
  <c r="S54"/>
  <c r="S64"/>
  <c r="N63"/>
  <c r="S51"/>
  <c r="R63"/>
  <c r="S65"/>
  <c r="S48"/>
  <c r="S106" i="4"/>
  <c r="S103"/>
  <c r="F76"/>
  <c r="N76"/>
  <c r="S70"/>
  <c r="S64"/>
  <c r="S77"/>
  <c r="S73"/>
  <c r="S67"/>
  <c r="S61"/>
  <c r="J30"/>
  <c r="S41"/>
  <c r="S31"/>
  <c r="R76"/>
  <c r="S78"/>
  <c r="S58"/>
  <c r="S14" i="5"/>
  <c r="S18"/>
  <c r="S28"/>
  <c r="S27"/>
  <c r="S25"/>
  <c r="S22"/>
  <c r="S10"/>
  <c r="S6"/>
  <c r="S14" i="4"/>
  <c r="S26"/>
  <c r="S76" i="3"/>
  <c r="S82" s="1"/>
  <c r="S70"/>
  <c r="S84"/>
  <c r="S64"/>
  <c r="S83"/>
  <c r="S22" i="4"/>
  <c r="S18"/>
  <c r="S10"/>
  <c r="S32"/>
  <c r="S29"/>
  <c r="S6"/>
  <c r="R29" i="3"/>
  <c r="J29"/>
  <c r="S17"/>
  <c r="N29"/>
  <c r="S13"/>
  <c r="S21"/>
  <c r="S25"/>
  <c r="F29"/>
  <c r="S9"/>
  <c r="S37"/>
  <c r="F14" i="2"/>
  <c r="E15"/>
  <c r="D52"/>
  <c r="D10" i="1"/>
  <c r="S28" i="3"/>
  <c r="S5"/>
  <c r="S30"/>
  <c r="S31"/>
  <c r="F9" i="1"/>
  <c r="D32" s="1"/>
  <c r="E10"/>
  <c r="S19" i="6" l="1"/>
  <c r="S17"/>
  <c r="S109" i="4"/>
  <c r="S25" i="8"/>
  <c r="S28" s="1"/>
  <c r="S23"/>
  <c r="S30" s="1"/>
  <c r="S89" i="5"/>
  <c r="S63"/>
  <c r="S76" i="4"/>
  <c r="S26" i="5"/>
  <c r="S30" i="4"/>
  <c r="S29" i="3"/>
  <c r="G14" i="2"/>
  <c r="F15"/>
  <c r="D53" s="1"/>
  <c r="G9" i="1"/>
  <c r="F10"/>
  <c r="D33" s="1"/>
  <c r="H14" i="2" l="1"/>
  <c r="G15"/>
  <c r="H9" i="1"/>
  <c r="G10"/>
  <c r="I14" i="2" l="1"/>
  <c r="H15"/>
  <c r="E52"/>
  <c r="I9" i="1"/>
  <c r="E32" s="1"/>
  <c r="H10"/>
  <c r="J14" i="2" l="1"/>
  <c r="I15"/>
  <c r="E53" s="1"/>
  <c r="J9" i="1"/>
  <c r="I10"/>
  <c r="E33" s="1"/>
  <c r="K14" i="2" l="1"/>
  <c r="J15"/>
  <c r="K9" i="1"/>
  <c r="J10"/>
  <c r="F32" l="1"/>
  <c r="L14" i="2"/>
  <c r="K15"/>
  <c r="L9" i="1"/>
  <c r="K10"/>
  <c r="M14" i="2" l="1"/>
  <c r="L15"/>
  <c r="F53" s="1"/>
  <c r="F52"/>
  <c r="M9" i="1"/>
  <c r="L10"/>
  <c r="F33" s="1"/>
  <c r="N14" i="2" l="1"/>
  <c r="M15"/>
  <c r="N9" i="1"/>
  <c r="M10"/>
  <c r="O14" i="2" l="1"/>
  <c r="O15" s="1"/>
  <c r="N15"/>
  <c r="G52"/>
  <c r="O9" i="1"/>
  <c r="O10" s="1"/>
  <c r="N10"/>
  <c r="G33" s="1"/>
  <c r="G53" i="2" l="1"/>
  <c r="G32" i="1"/>
</calcChain>
</file>

<file path=xl/sharedStrings.xml><?xml version="1.0" encoding="utf-8"?>
<sst xmlns="http://schemas.openxmlformats.org/spreadsheetml/2006/main" count="998" uniqueCount="71">
  <si>
    <t>2011 план</t>
  </si>
  <si>
    <t>Кашкаранцы</t>
  </si>
  <si>
    <t>Кузомень</t>
  </si>
  <si>
    <t>2011 факт</t>
  </si>
  <si>
    <t>Кашкаранцы насел.</t>
  </si>
  <si>
    <t>юр.л</t>
  </si>
  <si>
    <t>Кузомень насел</t>
  </si>
  <si>
    <t>Итого</t>
  </si>
  <si>
    <t>2012 план</t>
  </si>
  <si>
    <t>2012 факт</t>
  </si>
  <si>
    <t>население</t>
  </si>
  <si>
    <t>юр.лица</t>
  </si>
  <si>
    <t>Тетрино</t>
  </si>
  <si>
    <t>Пялица</t>
  </si>
  <si>
    <t>Чаваньга</t>
  </si>
  <si>
    <t>Чапома</t>
  </si>
  <si>
    <t>Приложения к таблице №3,  №9,1</t>
  </si>
  <si>
    <t>КВАРТАЛЬНАЯ</t>
  </si>
  <si>
    <t>ВСЕГО</t>
  </si>
  <si>
    <t>Всего</t>
  </si>
  <si>
    <t xml:space="preserve">Кашкаранцы </t>
  </si>
  <si>
    <t xml:space="preserve">МОЩНОСТЬ </t>
  </si>
  <si>
    <t>2011 год</t>
  </si>
  <si>
    <t>общее потребление</t>
  </si>
  <si>
    <t>выработка</t>
  </si>
  <si>
    <t>1кв.</t>
  </si>
  <si>
    <t>янв.</t>
  </si>
  <si>
    <t>февр.</t>
  </si>
  <si>
    <t>март</t>
  </si>
  <si>
    <t>апр.</t>
  </si>
  <si>
    <t>май</t>
  </si>
  <si>
    <t>июнь</t>
  </si>
  <si>
    <t>2кв.</t>
  </si>
  <si>
    <t>июль</t>
  </si>
  <si>
    <t>авг.</t>
  </si>
  <si>
    <t>сент.</t>
  </si>
  <si>
    <t>3кв.</t>
  </si>
  <si>
    <t>окт.</t>
  </si>
  <si>
    <t>нояб.</t>
  </si>
  <si>
    <t>дек.</t>
  </si>
  <si>
    <t>4кв.</t>
  </si>
  <si>
    <t>год</t>
  </si>
  <si>
    <t>наименования сел</t>
  </si>
  <si>
    <t>Варзуга</t>
  </si>
  <si>
    <t>МУП "Сервис"</t>
  </si>
  <si>
    <t xml:space="preserve">          за 2013 год</t>
  </si>
  <si>
    <t>Фактический полезный отпуск электроэнергии сел Терского района Мурманской области</t>
  </si>
  <si>
    <t>Экономист:                                                             Зайцева Т.В.</t>
  </si>
  <si>
    <t>Фактическое потребление электроэнергии по селам Терского берега за 2013 год.</t>
  </si>
  <si>
    <t>Фактическое потребление электроэнергии по селам Терского берега за 2014 год.</t>
  </si>
  <si>
    <t>субсидия</t>
  </si>
  <si>
    <t>наименование сел</t>
  </si>
  <si>
    <t>Муниципальное унитарное предприятие "Сервис"</t>
  </si>
  <si>
    <t>Исп.Зайцева Т.В.</t>
  </si>
  <si>
    <t>Фактическое потребление электроэнергии по селам Терского берега за 2015 год.</t>
  </si>
  <si>
    <t>Фактическое потребление электроэнергии по селам Терского района за 2014 год.</t>
  </si>
  <si>
    <t>Директор                                                                                   В.В.Грязнов</t>
  </si>
  <si>
    <t>Экономист                                                                                 Т.В.Зайцева</t>
  </si>
  <si>
    <t>Плановое потребление электроэнергии по селам Терского района на 2015 год.</t>
  </si>
  <si>
    <t>Плановое потребление электроэнергии по селам Терского района на 2016 год.</t>
  </si>
  <si>
    <t>В сентябре прибавлен июль юр.лица 3300 кВт по Чапоме</t>
  </si>
  <si>
    <t>В августе прибавлен июль юр.лица 14347 кВт по Чапоме</t>
  </si>
  <si>
    <t>потери</t>
  </si>
  <si>
    <t>церквь</t>
  </si>
  <si>
    <t>46-ЭЭ (передача)</t>
  </si>
  <si>
    <t>Фактическое потребление электроэнергии по селам Терского района за 2016 год.</t>
  </si>
  <si>
    <t>46-ЭЭ (пол.отпуск)</t>
  </si>
  <si>
    <t>итого</t>
  </si>
  <si>
    <t>церковь</t>
  </si>
  <si>
    <t>Фактическое потребление электроэнергии по селам Терского района за 2017 год.</t>
  </si>
  <si>
    <t>Фактическое потребление электроэнергии по селам Терского района за 2018 год.</t>
  </si>
</sst>
</file>

<file path=xl/styles.xml><?xml version="1.0" encoding="utf-8"?>
<styleSheet xmlns="http://schemas.openxmlformats.org/spreadsheetml/2006/main">
  <numFmts count="1">
    <numFmt numFmtId="164" formatCode="0.000"/>
  </numFmts>
  <fonts count="14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6" tint="0.599963377788628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5">
    <xf numFmtId="0" fontId="0" fillId="0" borderId="0" xfId="0"/>
    <xf numFmtId="1" fontId="1" fillId="0" borderId="0" xfId="0" applyNumberFormat="1" applyFont="1" applyAlignment="1">
      <alignment vertical="top"/>
    </xf>
    <xf numFmtId="1" fontId="1" fillId="0" borderId="1" xfId="0" applyNumberFormat="1" applyFont="1" applyBorder="1" applyAlignment="1">
      <alignment vertical="top"/>
    </xf>
    <xf numFmtId="1" fontId="1" fillId="0" borderId="1" xfId="0" applyNumberFormat="1" applyFont="1" applyBorder="1" applyAlignment="1">
      <alignment horizontal="center" vertical="top"/>
    </xf>
    <xf numFmtId="1" fontId="2" fillId="0" borderId="1" xfId="0" applyNumberFormat="1" applyFont="1" applyBorder="1" applyAlignment="1">
      <alignment vertical="top"/>
    </xf>
    <xf numFmtId="1" fontId="1" fillId="0" borderId="2" xfId="0" applyNumberFormat="1" applyFont="1" applyBorder="1" applyAlignment="1">
      <alignment vertical="top"/>
    </xf>
    <xf numFmtId="1" fontId="1" fillId="0" borderId="3" xfId="0" applyNumberFormat="1" applyFont="1" applyBorder="1" applyAlignment="1">
      <alignment vertical="top"/>
    </xf>
    <xf numFmtId="1" fontId="1" fillId="0" borderId="4" xfId="0" applyNumberFormat="1" applyFont="1" applyBorder="1" applyAlignment="1">
      <alignment vertical="top"/>
    </xf>
    <xf numFmtId="1" fontId="1" fillId="0" borderId="5" xfId="0" applyNumberFormat="1" applyFont="1" applyBorder="1" applyAlignment="1">
      <alignment vertical="top"/>
    </xf>
    <xf numFmtId="1" fontId="1" fillId="0" borderId="6" xfId="0" applyNumberFormat="1" applyFont="1" applyBorder="1" applyAlignment="1">
      <alignment vertical="top"/>
    </xf>
    <xf numFmtId="1" fontId="1" fillId="0" borderId="7" xfId="0" applyNumberFormat="1" applyFont="1" applyBorder="1" applyAlignment="1">
      <alignment vertical="top"/>
    </xf>
    <xf numFmtId="1" fontId="1" fillId="0" borderId="8" xfId="0" applyNumberFormat="1" applyFont="1" applyBorder="1" applyAlignment="1">
      <alignment vertical="top"/>
    </xf>
    <xf numFmtId="1" fontId="1" fillId="0" borderId="9" xfId="0" applyNumberFormat="1" applyFont="1" applyBorder="1" applyAlignment="1">
      <alignment vertical="top"/>
    </xf>
    <xf numFmtId="1" fontId="1" fillId="0" borderId="11" xfId="0" applyNumberFormat="1" applyFont="1" applyBorder="1" applyAlignment="1">
      <alignment vertical="top"/>
    </xf>
    <xf numFmtId="1" fontId="1" fillId="0" borderId="12" xfId="0" applyNumberFormat="1" applyFont="1" applyBorder="1" applyAlignment="1">
      <alignment vertical="top"/>
    </xf>
    <xf numFmtId="1" fontId="1" fillId="0" borderId="14" xfId="0" applyNumberFormat="1" applyFont="1" applyBorder="1" applyAlignment="1">
      <alignment vertical="top"/>
    </xf>
    <xf numFmtId="1" fontId="1" fillId="0" borderId="15" xfId="0" applyNumberFormat="1" applyFont="1" applyBorder="1" applyAlignment="1">
      <alignment vertical="top"/>
    </xf>
    <xf numFmtId="1" fontId="1" fillId="0" borderId="17" xfId="0" applyNumberFormat="1" applyFont="1" applyBorder="1" applyAlignment="1">
      <alignment vertical="top"/>
    </xf>
    <xf numFmtId="1" fontId="1" fillId="0" borderId="18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1" fontId="5" fillId="0" borderId="0" xfId="0" applyNumberFormat="1" applyFont="1" applyAlignment="1">
      <alignment vertical="top"/>
    </xf>
    <xf numFmtId="0" fontId="6" fillId="0" borderId="0" xfId="0" applyFont="1"/>
    <xf numFmtId="1" fontId="5" fillId="0" borderId="2" xfId="0" applyNumberFormat="1" applyFont="1" applyBorder="1" applyAlignment="1">
      <alignment vertical="top"/>
    </xf>
    <xf numFmtId="1" fontId="5" fillId="0" borderId="5" xfId="0" applyNumberFormat="1" applyFont="1" applyBorder="1" applyAlignment="1">
      <alignment vertical="top"/>
    </xf>
    <xf numFmtId="1" fontId="5" fillId="0" borderId="8" xfId="0" applyNumberFormat="1" applyFont="1" applyBorder="1" applyAlignment="1">
      <alignment vertical="top"/>
    </xf>
    <xf numFmtId="1" fontId="5" fillId="0" borderId="3" xfId="0" applyNumberFormat="1" applyFont="1" applyBorder="1" applyAlignment="1">
      <alignment vertical="top"/>
    </xf>
    <xf numFmtId="1" fontId="1" fillId="0" borderId="20" xfId="0" applyNumberFormat="1" applyFont="1" applyBorder="1" applyAlignment="1">
      <alignment vertical="top"/>
    </xf>
    <xf numFmtId="1" fontId="2" fillId="0" borderId="3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top"/>
    </xf>
    <xf numFmtId="1" fontId="1" fillId="0" borderId="6" xfId="0" applyNumberFormat="1" applyFont="1" applyBorder="1" applyAlignment="1">
      <alignment horizontal="center" vertical="top"/>
    </xf>
    <xf numFmtId="1" fontId="1" fillId="0" borderId="22" xfId="0" applyNumberFormat="1" applyFont="1" applyBorder="1" applyAlignment="1">
      <alignment vertical="top"/>
    </xf>
    <xf numFmtId="1" fontId="1" fillId="0" borderId="23" xfId="0" applyNumberFormat="1" applyFont="1" applyBorder="1" applyAlignment="1">
      <alignment vertical="top"/>
    </xf>
    <xf numFmtId="1" fontId="5" fillId="0" borderId="19" xfId="0" applyNumberFormat="1" applyFont="1" applyBorder="1" applyAlignment="1">
      <alignment vertical="top"/>
    </xf>
    <xf numFmtId="1" fontId="5" fillId="0" borderId="20" xfId="0" applyNumberFormat="1" applyFont="1" applyBorder="1" applyAlignment="1">
      <alignment vertical="top"/>
    </xf>
    <xf numFmtId="1" fontId="2" fillId="0" borderId="17" xfId="0" applyNumberFormat="1" applyFont="1" applyBorder="1" applyAlignment="1">
      <alignment vertical="top"/>
    </xf>
    <xf numFmtId="1" fontId="2" fillId="0" borderId="18" xfId="0" applyNumberFormat="1" applyFont="1" applyBorder="1" applyAlignment="1">
      <alignment vertical="top"/>
    </xf>
    <xf numFmtId="1" fontId="2" fillId="0" borderId="28" xfId="0" applyNumberFormat="1" applyFont="1" applyBorder="1" applyAlignment="1">
      <alignment horizontal="center" vertical="center"/>
    </xf>
    <xf numFmtId="1" fontId="1" fillId="0" borderId="29" xfId="0" applyNumberFormat="1" applyFont="1" applyBorder="1" applyAlignment="1">
      <alignment vertical="top"/>
    </xf>
    <xf numFmtId="1" fontId="1" fillId="0" borderId="30" xfId="0" applyNumberFormat="1" applyFont="1" applyBorder="1" applyAlignment="1">
      <alignment vertical="top"/>
    </xf>
    <xf numFmtId="1" fontId="1" fillId="0" borderId="31" xfId="0" applyNumberFormat="1" applyFont="1" applyBorder="1" applyAlignment="1">
      <alignment vertical="top"/>
    </xf>
    <xf numFmtId="1" fontId="1" fillId="0" borderId="33" xfId="0" applyNumberFormat="1" applyFont="1" applyBorder="1" applyAlignment="1">
      <alignment vertical="top"/>
    </xf>
    <xf numFmtId="1" fontId="1" fillId="0" borderId="34" xfId="0" applyNumberFormat="1" applyFont="1" applyBorder="1" applyAlignment="1">
      <alignment vertical="top"/>
    </xf>
    <xf numFmtId="1" fontId="1" fillId="0" borderId="35" xfId="0" applyNumberFormat="1" applyFont="1" applyBorder="1" applyAlignment="1">
      <alignment vertical="top"/>
    </xf>
    <xf numFmtId="1" fontId="1" fillId="0" borderId="36" xfId="0" applyNumberFormat="1" applyFont="1" applyBorder="1" applyAlignment="1">
      <alignment vertical="top"/>
    </xf>
    <xf numFmtId="1" fontId="2" fillId="0" borderId="27" xfId="0" applyNumberFormat="1" applyFont="1" applyBorder="1" applyAlignment="1">
      <alignment horizontal="center" vertical="top"/>
    </xf>
    <xf numFmtId="1" fontId="2" fillId="0" borderId="33" xfId="0" applyNumberFormat="1" applyFont="1" applyBorder="1" applyAlignment="1">
      <alignment vertical="top"/>
    </xf>
    <xf numFmtId="1" fontId="2" fillId="0" borderId="34" xfId="0" applyNumberFormat="1" applyFont="1" applyBorder="1" applyAlignment="1">
      <alignment vertical="top"/>
    </xf>
    <xf numFmtId="1" fontId="2" fillId="0" borderId="39" xfId="0" applyNumberFormat="1" applyFont="1" applyBorder="1" applyAlignment="1">
      <alignment vertical="top"/>
    </xf>
    <xf numFmtId="1" fontId="1" fillId="0" borderId="27" xfId="0" applyNumberFormat="1" applyFont="1" applyBorder="1" applyAlignment="1">
      <alignment vertical="top"/>
    </xf>
    <xf numFmtId="1" fontId="1" fillId="0" borderId="32" xfId="0" applyNumberFormat="1" applyFont="1" applyBorder="1" applyAlignment="1">
      <alignment vertical="top"/>
    </xf>
    <xf numFmtId="1" fontId="1" fillId="0" borderId="39" xfId="0" applyNumberFormat="1" applyFont="1" applyBorder="1" applyAlignment="1">
      <alignment vertical="top"/>
    </xf>
    <xf numFmtId="1" fontId="1" fillId="0" borderId="29" xfId="0" applyNumberFormat="1" applyFont="1" applyBorder="1" applyAlignment="1">
      <alignment horizontal="center" vertical="top"/>
    </xf>
    <xf numFmtId="1" fontId="1" fillId="0" borderId="21" xfId="0" applyNumberFormat="1" applyFont="1" applyBorder="1" applyAlignment="1">
      <alignment vertical="top"/>
    </xf>
    <xf numFmtId="1" fontId="1" fillId="0" borderId="40" xfId="0" applyNumberFormat="1" applyFont="1" applyBorder="1" applyAlignment="1">
      <alignment vertical="top"/>
    </xf>
    <xf numFmtId="1" fontId="2" fillId="0" borderId="34" xfId="0" applyNumberFormat="1" applyFont="1" applyBorder="1" applyAlignment="1">
      <alignment horizontal="center" vertical="top" wrapText="1"/>
    </xf>
    <xf numFmtId="1" fontId="2" fillId="0" borderId="27" xfId="0" applyNumberFormat="1" applyFont="1" applyBorder="1" applyAlignment="1">
      <alignment vertical="top"/>
    </xf>
    <xf numFmtId="1" fontId="5" fillId="0" borderId="5" xfId="0" applyNumberFormat="1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1" fontId="1" fillId="0" borderId="38" xfId="0" applyNumberFormat="1" applyFont="1" applyBorder="1" applyAlignment="1">
      <alignment vertical="top"/>
    </xf>
    <xf numFmtId="1" fontId="5" fillId="0" borderId="9" xfId="0" applyNumberFormat="1" applyFont="1" applyBorder="1" applyAlignment="1">
      <alignment vertical="top"/>
    </xf>
    <xf numFmtId="1" fontId="5" fillId="0" borderId="23" xfId="0" applyNumberFormat="1" applyFont="1" applyBorder="1" applyAlignment="1">
      <alignment vertical="top"/>
    </xf>
    <xf numFmtId="1" fontId="5" fillId="0" borderId="42" xfId="0" applyNumberFormat="1" applyFont="1" applyBorder="1" applyAlignment="1">
      <alignment vertical="top"/>
    </xf>
    <xf numFmtId="1" fontId="5" fillId="0" borderId="32" xfId="0" applyNumberFormat="1" applyFont="1" applyBorder="1" applyAlignment="1">
      <alignment vertical="top"/>
    </xf>
    <xf numFmtId="1" fontId="1" fillId="0" borderId="0" xfId="0" applyNumberFormat="1" applyFont="1" applyBorder="1" applyAlignment="1">
      <alignment vertical="top"/>
    </xf>
    <xf numFmtId="1" fontId="5" fillId="0" borderId="43" xfId="0" applyNumberFormat="1" applyFont="1" applyBorder="1" applyAlignment="1">
      <alignment vertical="top"/>
    </xf>
    <xf numFmtId="1" fontId="5" fillId="0" borderId="31" xfId="0" applyNumberFormat="1" applyFont="1" applyBorder="1" applyAlignment="1">
      <alignment vertical="top"/>
    </xf>
    <xf numFmtId="1" fontId="1" fillId="0" borderId="44" xfId="0" applyNumberFormat="1" applyFont="1" applyBorder="1" applyAlignment="1">
      <alignment vertical="top"/>
    </xf>
    <xf numFmtId="1" fontId="5" fillId="0" borderId="45" xfId="0" applyNumberFormat="1" applyFont="1" applyBorder="1" applyAlignment="1">
      <alignment vertical="top"/>
    </xf>
    <xf numFmtId="1" fontId="5" fillId="0" borderId="34" xfId="0" applyNumberFormat="1" applyFont="1" applyBorder="1" applyAlignment="1">
      <alignment vertical="top"/>
    </xf>
    <xf numFmtId="1" fontId="5" fillId="0" borderId="29" xfId="0" applyNumberFormat="1" applyFont="1" applyBorder="1" applyAlignment="1">
      <alignment horizontal="center" vertical="top"/>
    </xf>
    <xf numFmtId="1" fontId="4" fillId="0" borderId="34" xfId="0" applyNumberFormat="1" applyFont="1" applyBorder="1" applyAlignment="1">
      <alignment horizontal="center" vertical="top" wrapText="1"/>
    </xf>
    <xf numFmtId="1" fontId="5" fillId="0" borderId="36" xfId="0" applyNumberFormat="1" applyFont="1" applyBorder="1" applyAlignment="1">
      <alignment vertical="top"/>
    </xf>
    <xf numFmtId="1" fontId="5" fillId="0" borderId="39" xfId="0" applyNumberFormat="1" applyFont="1" applyBorder="1" applyAlignment="1">
      <alignment vertical="top"/>
    </xf>
    <xf numFmtId="1" fontId="5" fillId="0" borderId="49" xfId="0" applyNumberFormat="1" applyFont="1" applyBorder="1" applyAlignment="1">
      <alignment vertical="top"/>
    </xf>
    <xf numFmtId="1" fontId="5" fillId="0" borderId="44" xfId="0" applyNumberFormat="1" applyFont="1" applyBorder="1" applyAlignment="1">
      <alignment vertical="top"/>
    </xf>
    <xf numFmtId="1" fontId="5" fillId="0" borderId="26" xfId="0" applyNumberFormat="1" applyFont="1" applyBorder="1" applyAlignment="1">
      <alignment vertical="top"/>
    </xf>
    <xf numFmtId="1" fontId="5" fillId="0" borderId="25" xfId="0" applyNumberFormat="1" applyFont="1" applyBorder="1" applyAlignment="1">
      <alignment vertical="top"/>
    </xf>
    <xf numFmtId="1" fontId="5" fillId="0" borderId="29" xfId="0" applyNumberFormat="1" applyFont="1" applyBorder="1" applyAlignment="1">
      <alignment vertical="top"/>
    </xf>
    <xf numFmtId="1" fontId="5" fillId="0" borderId="6" xfId="0" applyNumberFormat="1" applyFont="1" applyBorder="1" applyAlignment="1">
      <alignment vertical="top"/>
    </xf>
    <xf numFmtId="1" fontId="2" fillId="0" borderId="47" xfId="0" applyNumberFormat="1" applyFont="1" applyBorder="1" applyAlignment="1">
      <alignment horizontal="center" vertical="top"/>
    </xf>
    <xf numFmtId="1" fontId="4" fillId="0" borderId="38" xfId="0" applyNumberFormat="1" applyFont="1" applyBorder="1" applyAlignment="1">
      <alignment vertical="top"/>
    </xf>
    <xf numFmtId="1" fontId="4" fillId="0" borderId="40" xfId="0" applyNumberFormat="1" applyFont="1" applyBorder="1" applyAlignment="1">
      <alignment vertical="top"/>
    </xf>
    <xf numFmtId="1" fontId="4" fillId="0" borderId="14" xfId="0" applyNumberFormat="1" applyFont="1" applyBorder="1" applyAlignment="1">
      <alignment vertical="top"/>
    </xf>
    <xf numFmtId="1" fontId="4" fillId="0" borderId="15" xfId="0" applyNumberFormat="1" applyFont="1" applyBorder="1" applyAlignment="1">
      <alignment vertical="top"/>
    </xf>
    <xf numFmtId="1" fontId="5" fillId="0" borderId="41" xfId="0" applyNumberFormat="1" applyFont="1" applyBorder="1" applyAlignment="1">
      <alignment vertical="top"/>
    </xf>
    <xf numFmtId="1" fontId="5" fillId="0" borderId="50" xfId="0" applyNumberFormat="1" applyFont="1" applyBorder="1" applyAlignment="1">
      <alignment vertical="top"/>
    </xf>
    <xf numFmtId="1" fontId="4" fillId="0" borderId="27" xfId="0" applyNumberFormat="1" applyFont="1" applyBorder="1" applyAlignment="1">
      <alignment horizontal="center" vertical="top"/>
    </xf>
    <xf numFmtId="1" fontId="5" fillId="0" borderId="51" xfId="0" applyNumberFormat="1" applyFont="1" applyBorder="1" applyAlignment="1">
      <alignment vertical="top"/>
    </xf>
    <xf numFmtId="1" fontId="5" fillId="0" borderId="52" xfId="0" applyNumberFormat="1" applyFont="1" applyBorder="1" applyAlignment="1">
      <alignment vertical="top"/>
    </xf>
    <xf numFmtId="1" fontId="5" fillId="0" borderId="53" xfId="0" applyNumberFormat="1" applyFont="1" applyBorder="1" applyAlignment="1">
      <alignment vertical="top"/>
    </xf>
    <xf numFmtId="1" fontId="5" fillId="0" borderId="16" xfId="0" applyNumberFormat="1" applyFont="1" applyBorder="1" applyAlignment="1">
      <alignment vertical="top"/>
    </xf>
    <xf numFmtId="1" fontId="4" fillId="0" borderId="54" xfId="0" applyNumberFormat="1" applyFont="1" applyBorder="1" applyAlignment="1">
      <alignment vertical="top"/>
    </xf>
    <xf numFmtId="1" fontId="5" fillId="0" borderId="37" xfId="0" applyNumberFormat="1" applyFont="1" applyBorder="1" applyAlignment="1">
      <alignment vertical="top"/>
    </xf>
    <xf numFmtId="1" fontId="4" fillId="0" borderId="27" xfId="0" applyNumberFormat="1" applyFont="1" applyBorder="1" applyAlignment="1">
      <alignment vertical="top"/>
    </xf>
    <xf numFmtId="1" fontId="5" fillId="0" borderId="51" xfId="0" applyNumberFormat="1" applyFont="1" applyBorder="1" applyAlignment="1">
      <alignment horizontal="center" vertical="top"/>
    </xf>
    <xf numFmtId="1" fontId="5" fillId="0" borderId="55" xfId="0" applyNumberFormat="1" applyFont="1" applyBorder="1" applyAlignment="1">
      <alignment vertical="top"/>
    </xf>
    <xf numFmtId="1" fontId="5" fillId="0" borderId="34" xfId="0" applyNumberFormat="1" applyFont="1" applyBorder="1" applyAlignment="1">
      <alignment horizontal="center" vertical="top"/>
    </xf>
    <xf numFmtId="1" fontId="4" fillId="2" borderId="34" xfId="0" applyNumberFormat="1" applyFont="1" applyFill="1" applyBorder="1" applyAlignment="1">
      <alignment horizontal="center" vertical="top" wrapText="1"/>
    </xf>
    <xf numFmtId="1" fontId="5" fillId="2" borderId="36" xfId="0" applyNumberFormat="1" applyFont="1" applyFill="1" applyBorder="1" applyAlignment="1">
      <alignment vertical="top"/>
    </xf>
    <xf numFmtId="1" fontId="5" fillId="2" borderId="34" xfId="0" applyNumberFormat="1" applyFont="1" applyFill="1" applyBorder="1" applyAlignment="1">
      <alignment vertical="top"/>
    </xf>
    <xf numFmtId="1" fontId="5" fillId="2" borderId="39" xfId="0" applyNumberFormat="1" applyFont="1" applyFill="1" applyBorder="1" applyAlignment="1">
      <alignment vertical="top"/>
    </xf>
    <xf numFmtId="1" fontId="5" fillId="2" borderId="44" xfId="0" applyNumberFormat="1" applyFont="1" applyFill="1" applyBorder="1" applyAlignment="1">
      <alignment vertical="top"/>
    </xf>
    <xf numFmtId="1" fontId="5" fillId="2" borderId="37" xfId="0" applyNumberFormat="1" applyFont="1" applyFill="1" applyBorder="1" applyAlignment="1">
      <alignment vertical="top"/>
    </xf>
    <xf numFmtId="1" fontId="4" fillId="2" borderId="27" xfId="0" applyNumberFormat="1" applyFont="1" applyFill="1" applyBorder="1" applyAlignment="1">
      <alignment vertical="top"/>
    </xf>
    <xf numFmtId="1" fontId="5" fillId="4" borderId="38" xfId="0" applyNumberFormat="1" applyFont="1" applyFill="1" applyBorder="1" applyAlignment="1">
      <alignment vertical="top"/>
    </xf>
    <xf numFmtId="1" fontId="5" fillId="4" borderId="56" xfId="0" applyNumberFormat="1" applyFont="1" applyFill="1" applyBorder="1" applyAlignment="1">
      <alignment vertical="top"/>
    </xf>
    <xf numFmtId="1" fontId="5" fillId="3" borderId="48" xfId="0" applyNumberFormat="1" applyFont="1" applyFill="1" applyBorder="1" applyAlignment="1">
      <alignment vertical="top"/>
    </xf>
    <xf numFmtId="1" fontId="5" fillId="3" borderId="27" xfId="0" applyNumberFormat="1" applyFont="1" applyFill="1" applyBorder="1" applyAlignment="1">
      <alignment vertical="top"/>
    </xf>
    <xf numFmtId="1" fontId="5" fillId="3" borderId="54" xfId="0" applyNumberFormat="1" applyFont="1" applyFill="1" applyBorder="1" applyAlignment="1">
      <alignment vertical="top"/>
    </xf>
    <xf numFmtId="1" fontId="2" fillId="2" borderId="1" xfId="0" applyNumberFormat="1" applyFont="1" applyFill="1" applyBorder="1" applyAlignment="1">
      <alignment horizontal="center" vertical="top" wrapText="1"/>
    </xf>
    <xf numFmtId="1" fontId="1" fillId="2" borderId="2" xfId="0" applyNumberFormat="1" applyFont="1" applyFill="1" applyBorder="1" applyAlignment="1">
      <alignment vertical="top"/>
    </xf>
    <xf numFmtId="1" fontId="1" fillId="2" borderId="5" xfId="0" applyNumberFormat="1" applyFont="1" applyFill="1" applyBorder="1" applyAlignment="1">
      <alignment vertical="top"/>
    </xf>
    <xf numFmtId="1" fontId="1" fillId="2" borderId="8" xfId="0" applyNumberFormat="1" applyFont="1" applyFill="1" applyBorder="1" applyAlignment="1">
      <alignment vertical="top"/>
    </xf>
    <xf numFmtId="1" fontId="1" fillId="2" borderId="3" xfId="0" applyNumberFormat="1" applyFont="1" applyFill="1" applyBorder="1" applyAlignment="1">
      <alignment vertical="top"/>
    </xf>
    <xf numFmtId="1" fontId="1" fillId="2" borderId="20" xfId="0" applyNumberFormat="1" applyFont="1" applyFill="1" applyBorder="1" applyAlignment="1">
      <alignment vertical="top"/>
    </xf>
    <xf numFmtId="1" fontId="2" fillId="2" borderId="1" xfId="0" applyNumberFormat="1" applyFont="1" applyFill="1" applyBorder="1" applyAlignment="1">
      <alignment vertical="top"/>
    </xf>
    <xf numFmtId="1" fontId="2" fillId="2" borderId="17" xfId="0" applyNumberFormat="1" applyFont="1" applyFill="1" applyBorder="1" applyAlignment="1">
      <alignment vertical="top"/>
    </xf>
    <xf numFmtId="1" fontId="1" fillId="0" borderId="57" xfId="0" applyNumberFormat="1" applyFont="1" applyBorder="1" applyAlignment="1">
      <alignment vertical="top"/>
    </xf>
    <xf numFmtId="1" fontId="1" fillId="0" borderId="45" xfId="0" applyNumberFormat="1" applyFont="1" applyBorder="1" applyAlignment="1">
      <alignment vertical="top"/>
    </xf>
    <xf numFmtId="1" fontId="1" fillId="0" borderId="42" xfId="0" applyNumberFormat="1" applyFont="1" applyBorder="1" applyAlignment="1">
      <alignment vertical="top"/>
    </xf>
    <xf numFmtId="1" fontId="1" fillId="0" borderId="58" xfId="0" applyNumberFormat="1" applyFont="1" applyBorder="1" applyAlignment="1">
      <alignment vertical="top"/>
    </xf>
    <xf numFmtId="1" fontId="1" fillId="0" borderId="24" xfId="0" applyNumberFormat="1" applyFont="1" applyBorder="1" applyAlignment="1">
      <alignment vertical="top"/>
    </xf>
    <xf numFmtId="1" fontId="1" fillId="0" borderId="59" xfId="0" applyNumberFormat="1" applyFont="1" applyBorder="1" applyAlignment="1">
      <alignment vertical="top"/>
    </xf>
    <xf numFmtId="1" fontId="1" fillId="0" borderId="60" xfId="0" applyNumberFormat="1" applyFont="1" applyBorder="1" applyAlignment="1">
      <alignment vertical="top"/>
    </xf>
    <xf numFmtId="0" fontId="7" fillId="0" borderId="46" xfId="0" applyFont="1" applyBorder="1"/>
    <xf numFmtId="1" fontId="2" fillId="0" borderId="4" xfId="0" applyNumberFormat="1" applyFont="1" applyBorder="1" applyAlignment="1">
      <alignment vertical="top"/>
    </xf>
    <xf numFmtId="0" fontId="7" fillId="0" borderId="61" xfId="0" applyFont="1" applyBorder="1"/>
    <xf numFmtId="1" fontId="2" fillId="0" borderId="7" xfId="0" applyNumberFormat="1" applyFont="1" applyBorder="1" applyAlignment="1">
      <alignment vertical="top"/>
    </xf>
    <xf numFmtId="0" fontId="7" fillId="0" borderId="62" xfId="0" applyFont="1" applyBorder="1"/>
    <xf numFmtId="0" fontId="7" fillId="0" borderId="27" xfId="0" applyFont="1" applyBorder="1"/>
    <xf numFmtId="0" fontId="3" fillId="0" borderId="0" xfId="0" applyFont="1" applyAlignment="1"/>
    <xf numFmtId="0" fontId="8" fillId="0" borderId="0" xfId="0" applyFont="1"/>
    <xf numFmtId="1" fontId="1" fillId="0" borderId="63" xfId="0" applyNumberFormat="1" applyFont="1" applyBorder="1" applyAlignment="1">
      <alignment vertical="top"/>
    </xf>
    <xf numFmtId="1" fontId="1" fillId="0" borderId="64" xfId="0" applyNumberFormat="1" applyFont="1" applyBorder="1" applyAlignment="1">
      <alignment vertical="top"/>
    </xf>
    <xf numFmtId="1" fontId="4" fillId="0" borderId="4" xfId="0" applyNumberFormat="1" applyFont="1" applyBorder="1" applyAlignment="1">
      <alignment vertical="top"/>
    </xf>
    <xf numFmtId="1" fontId="4" fillId="0" borderId="5" xfId="0" applyNumberFormat="1" applyFont="1" applyBorder="1" applyAlignment="1">
      <alignment vertical="top"/>
    </xf>
    <xf numFmtId="1" fontId="5" fillId="0" borderId="64" xfId="0" applyNumberFormat="1" applyFont="1" applyBorder="1" applyAlignment="1">
      <alignment vertical="top"/>
    </xf>
    <xf numFmtId="1" fontId="4" fillId="0" borderId="7" xfId="0" applyNumberFormat="1" applyFont="1" applyBorder="1" applyAlignment="1">
      <alignment vertical="top"/>
    </xf>
    <xf numFmtId="1" fontId="4" fillId="0" borderId="8" xfId="0" applyNumberFormat="1" applyFont="1" applyBorder="1" applyAlignment="1">
      <alignment vertical="top"/>
    </xf>
    <xf numFmtId="1" fontId="4" fillId="0" borderId="59" xfId="0" applyNumberFormat="1" applyFont="1" applyBorder="1" applyAlignment="1">
      <alignment vertical="top"/>
    </xf>
    <xf numFmtId="1" fontId="4" fillId="0" borderId="60" xfId="0" applyNumberFormat="1" applyFont="1" applyBorder="1" applyAlignment="1">
      <alignment vertical="top"/>
    </xf>
    <xf numFmtId="1" fontId="1" fillId="0" borderId="26" xfId="0" applyNumberFormat="1" applyFont="1" applyBorder="1" applyAlignment="1">
      <alignment vertical="top"/>
    </xf>
    <xf numFmtId="1" fontId="4" fillId="0" borderId="29" xfId="0" applyNumberFormat="1" applyFont="1" applyBorder="1" applyAlignment="1">
      <alignment vertical="top"/>
    </xf>
    <xf numFmtId="1" fontId="4" fillId="0" borderId="32" xfId="0" applyNumberFormat="1" applyFont="1" applyBorder="1" applyAlignment="1">
      <alignment vertical="top"/>
    </xf>
    <xf numFmtId="1" fontId="2" fillId="0" borderId="34" xfId="0" applyNumberFormat="1" applyFont="1" applyBorder="1" applyAlignment="1">
      <alignment horizontal="center" vertical="top"/>
    </xf>
    <xf numFmtId="1" fontId="4" fillId="0" borderId="34" xfId="0" applyNumberFormat="1" applyFont="1" applyBorder="1" applyAlignment="1">
      <alignment vertical="top"/>
    </xf>
    <xf numFmtId="1" fontId="4" fillId="0" borderId="39" xfId="0" applyNumberFormat="1" applyFont="1" applyBorder="1" applyAlignment="1">
      <alignment vertical="top"/>
    </xf>
    <xf numFmtId="1" fontId="2" fillId="0" borderId="36" xfId="0" applyNumberFormat="1" applyFont="1" applyBorder="1" applyAlignment="1">
      <alignment vertical="top"/>
    </xf>
    <xf numFmtId="1" fontId="2" fillId="0" borderId="44" xfId="0" applyNumberFormat="1" applyFont="1" applyBorder="1" applyAlignment="1">
      <alignment vertical="top"/>
    </xf>
    <xf numFmtId="1" fontId="2" fillId="0" borderId="65" xfId="0" applyNumberFormat="1" applyFont="1" applyBorder="1" applyAlignment="1">
      <alignment horizontal="center" vertical="top"/>
    </xf>
    <xf numFmtId="1" fontId="2" fillId="0" borderId="66" xfId="0" applyNumberFormat="1" applyFont="1" applyBorder="1" applyAlignment="1">
      <alignment vertical="top"/>
    </xf>
    <xf numFmtId="1" fontId="2" fillId="0" borderId="65" xfId="0" applyNumberFormat="1" applyFont="1" applyBorder="1" applyAlignment="1">
      <alignment vertical="top"/>
    </xf>
    <xf numFmtId="1" fontId="2" fillId="0" borderId="67" xfId="0" applyNumberFormat="1" applyFont="1" applyBorder="1" applyAlignment="1">
      <alignment vertical="top"/>
    </xf>
    <xf numFmtId="1" fontId="2" fillId="0" borderId="68" xfId="0" applyNumberFormat="1" applyFont="1" applyBorder="1" applyAlignment="1">
      <alignment vertical="top"/>
    </xf>
    <xf numFmtId="1" fontId="4" fillId="0" borderId="65" xfId="0" applyNumberFormat="1" applyFont="1" applyBorder="1" applyAlignment="1">
      <alignment vertical="top"/>
    </xf>
    <xf numFmtId="1" fontId="4" fillId="0" borderId="67" xfId="0" applyNumberFormat="1" applyFont="1" applyBorder="1" applyAlignment="1">
      <alignment vertical="top"/>
    </xf>
    <xf numFmtId="1" fontId="1" fillId="0" borderId="59" xfId="0" applyNumberFormat="1" applyFont="1" applyBorder="1" applyAlignment="1">
      <alignment horizontal="center" vertical="top"/>
    </xf>
    <xf numFmtId="1" fontId="2" fillId="0" borderId="59" xfId="0" applyNumberFormat="1" applyFont="1" applyBorder="1" applyAlignment="1">
      <alignment horizontal="center" vertical="top"/>
    </xf>
    <xf numFmtId="1" fontId="1" fillId="0" borderId="69" xfId="0" applyNumberFormat="1" applyFont="1" applyBorder="1" applyAlignment="1">
      <alignment vertical="top"/>
    </xf>
    <xf numFmtId="1" fontId="2" fillId="0" borderId="35" xfId="0" applyNumberFormat="1" applyFont="1" applyBorder="1" applyAlignment="1">
      <alignment vertical="top"/>
    </xf>
    <xf numFmtId="1" fontId="2" fillId="0" borderId="70" xfId="0" applyNumberFormat="1" applyFont="1" applyBorder="1" applyAlignment="1">
      <alignment vertical="top"/>
    </xf>
    <xf numFmtId="0" fontId="3" fillId="0" borderId="0" xfId="0" applyFont="1"/>
    <xf numFmtId="1" fontId="9" fillId="0" borderId="0" xfId="0" applyNumberFormat="1" applyFont="1" applyAlignment="1">
      <alignment vertical="top"/>
    </xf>
    <xf numFmtId="1" fontId="5" fillId="0" borderId="41" xfId="0" applyNumberFormat="1" applyFont="1" applyFill="1" applyBorder="1" applyAlignment="1"/>
    <xf numFmtId="1" fontId="5" fillId="0" borderId="0" xfId="0" applyNumberFormat="1" applyFont="1" applyFill="1" applyBorder="1" applyAlignment="1"/>
    <xf numFmtId="1" fontId="2" fillId="0" borderId="0" xfId="0" applyNumberFormat="1" applyFont="1" applyBorder="1" applyAlignment="1">
      <alignment horizontal="center" vertical="center"/>
    </xf>
    <xf numFmtId="1" fontId="1" fillId="0" borderId="41" xfId="0" applyNumberFormat="1" applyFont="1" applyBorder="1" applyAlignment="1">
      <alignment vertical="top"/>
    </xf>
    <xf numFmtId="1" fontId="2" fillId="0" borderId="0" xfId="0" applyNumberFormat="1" applyFont="1" applyBorder="1" applyAlignment="1">
      <alignment vertical="top"/>
    </xf>
    <xf numFmtId="164" fontId="1" fillId="0" borderId="0" xfId="0" applyNumberFormat="1" applyFont="1" applyBorder="1" applyAlignment="1">
      <alignment vertical="top"/>
    </xf>
    <xf numFmtId="164" fontId="2" fillId="0" borderId="0" xfId="0" applyNumberFormat="1" applyFont="1" applyBorder="1" applyAlignment="1">
      <alignment vertical="top"/>
    </xf>
    <xf numFmtId="0" fontId="0" fillId="0" borderId="0" xfId="0" applyAlignment="1">
      <alignment wrapText="1"/>
    </xf>
    <xf numFmtId="1" fontId="4" fillId="0" borderId="28" xfId="0" applyNumberFormat="1" applyFont="1" applyBorder="1" applyAlignment="1">
      <alignment vertical="top"/>
    </xf>
    <xf numFmtId="1" fontId="4" fillId="0" borderId="33" xfId="0" applyNumberFormat="1" applyFont="1" applyBorder="1" applyAlignment="1">
      <alignment vertical="top"/>
    </xf>
    <xf numFmtId="1" fontId="4" fillId="0" borderId="71" xfId="0" applyNumberFormat="1" applyFont="1" applyBorder="1" applyAlignment="1">
      <alignment vertical="top"/>
    </xf>
    <xf numFmtId="1" fontId="1" fillId="0" borderId="68" xfId="0" applyNumberFormat="1" applyFont="1" applyBorder="1" applyAlignment="1">
      <alignment vertical="top"/>
    </xf>
    <xf numFmtId="1" fontId="1" fillId="0" borderId="67" xfId="0" applyNumberFormat="1" applyFont="1" applyBorder="1" applyAlignment="1">
      <alignment vertical="top"/>
    </xf>
    <xf numFmtId="1" fontId="0" fillId="0" borderId="0" xfId="0" applyNumberFormat="1"/>
    <xf numFmtId="0" fontId="7" fillId="0" borderId="0" xfId="0" applyFont="1"/>
    <xf numFmtId="1" fontId="4" fillId="0" borderId="0" xfId="0" applyNumberFormat="1" applyFont="1" applyFill="1" applyBorder="1" applyAlignment="1"/>
    <xf numFmtId="1" fontId="2" fillId="0" borderId="1" xfId="0" applyNumberFormat="1" applyFont="1" applyBorder="1" applyAlignment="1">
      <alignment horizontal="center" vertical="top"/>
    </xf>
    <xf numFmtId="1" fontId="4" fillId="0" borderId="1" xfId="0" applyNumberFormat="1" applyFont="1" applyBorder="1" applyAlignment="1">
      <alignment vertical="top"/>
    </xf>
    <xf numFmtId="1" fontId="7" fillId="0" borderId="0" xfId="0" applyNumberFormat="1" applyFont="1"/>
    <xf numFmtId="1" fontId="4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/>
    </xf>
    <xf numFmtId="0" fontId="0" fillId="0" borderId="48" xfId="0" applyBorder="1"/>
    <xf numFmtId="1" fontId="4" fillId="0" borderId="54" xfId="0" applyNumberFormat="1" applyFont="1" applyFill="1" applyBorder="1" applyAlignment="1"/>
    <xf numFmtId="0" fontId="7" fillId="0" borderId="54" xfId="0" applyFont="1" applyBorder="1" applyAlignment="1">
      <alignment horizontal="center"/>
    </xf>
    <xf numFmtId="0" fontId="7" fillId="0" borderId="71" xfId="0" applyFont="1" applyBorder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2" fillId="0" borderId="2" xfId="0" applyNumberFormat="1" applyFont="1" applyBorder="1" applyAlignment="1">
      <alignment vertical="top"/>
    </xf>
    <xf numFmtId="1" fontId="1" fillId="0" borderId="3" xfId="0" applyNumberFormat="1" applyFont="1" applyBorder="1" applyAlignment="1">
      <alignment horizontal="center" vertical="top"/>
    </xf>
    <xf numFmtId="1" fontId="2" fillId="0" borderId="3" xfId="0" applyNumberFormat="1" applyFont="1" applyBorder="1" applyAlignment="1">
      <alignment horizontal="center" vertical="top"/>
    </xf>
    <xf numFmtId="1" fontId="2" fillId="0" borderId="5" xfId="0" applyNumberFormat="1" applyFont="1" applyBorder="1" applyAlignment="1">
      <alignment horizontal="center" vertical="top"/>
    </xf>
    <xf numFmtId="1" fontId="2" fillId="0" borderId="6" xfId="0" applyNumberFormat="1" applyFont="1" applyBorder="1" applyAlignment="1">
      <alignment vertical="top"/>
    </xf>
    <xf numFmtId="1" fontId="2" fillId="0" borderId="22" xfId="0" applyNumberFormat="1" applyFont="1" applyBorder="1" applyAlignment="1">
      <alignment vertical="top"/>
    </xf>
    <xf numFmtId="1" fontId="1" fillId="0" borderId="8" xfId="0" applyNumberFormat="1" applyFont="1" applyBorder="1" applyAlignment="1">
      <alignment horizontal="center" vertical="top"/>
    </xf>
    <xf numFmtId="1" fontId="2" fillId="0" borderId="8" xfId="0" applyNumberFormat="1" applyFont="1" applyBorder="1" applyAlignment="1">
      <alignment horizontal="center" vertical="top"/>
    </xf>
    <xf numFmtId="1" fontId="2" fillId="0" borderId="9" xfId="0" applyNumberFormat="1" applyFont="1" applyBorder="1" applyAlignment="1">
      <alignment vertical="top"/>
    </xf>
    <xf numFmtId="1" fontId="1" fillId="0" borderId="2" xfId="0" applyNumberFormat="1" applyFont="1" applyBorder="1" applyAlignment="1">
      <alignment horizontal="center" vertical="top"/>
    </xf>
    <xf numFmtId="1" fontId="2" fillId="0" borderId="2" xfId="0" applyNumberFormat="1" applyFont="1" applyBorder="1" applyAlignment="1">
      <alignment horizontal="center" vertical="top"/>
    </xf>
    <xf numFmtId="1" fontId="4" fillId="0" borderId="5" xfId="0" applyNumberFormat="1" applyFont="1" applyBorder="1" applyAlignment="1">
      <alignment horizontal="center" vertical="top"/>
    </xf>
    <xf numFmtId="1" fontId="4" fillId="0" borderId="6" xfId="0" applyNumberFormat="1" applyFont="1" applyBorder="1" applyAlignment="1">
      <alignment vertical="top"/>
    </xf>
    <xf numFmtId="1" fontId="4" fillId="0" borderId="22" xfId="0" applyNumberFormat="1" applyFont="1" applyBorder="1" applyAlignment="1">
      <alignment vertical="top"/>
    </xf>
    <xf numFmtId="1" fontId="2" fillId="0" borderId="7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top"/>
    </xf>
    <xf numFmtId="1" fontId="2" fillId="0" borderId="23" xfId="0" applyNumberFormat="1" applyFont="1" applyBorder="1" applyAlignment="1">
      <alignment vertical="top"/>
    </xf>
    <xf numFmtId="1" fontId="2" fillId="0" borderId="25" xfId="0" applyNumberFormat="1" applyFont="1" applyBorder="1" applyAlignment="1">
      <alignment vertical="top"/>
    </xf>
    <xf numFmtId="2" fontId="12" fillId="0" borderId="0" xfId="0" applyNumberFormat="1" applyFont="1"/>
    <xf numFmtId="2" fontId="13" fillId="0" borderId="0" xfId="0" applyNumberFormat="1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1" fontId="2" fillId="0" borderId="37" xfId="0" applyNumberFormat="1" applyFont="1" applyBorder="1" applyAlignment="1">
      <alignment horizontal="center" vertical="top"/>
    </xf>
    <xf numFmtId="1" fontId="2" fillId="0" borderId="38" xfId="0" applyNumberFormat="1" applyFont="1" applyBorder="1" applyAlignment="1">
      <alignment horizontal="center" vertical="top"/>
    </xf>
    <xf numFmtId="1" fontId="2" fillId="0" borderId="46" xfId="0" applyNumberFormat="1" applyFont="1" applyBorder="1" applyAlignment="1">
      <alignment horizontal="center" vertical="top"/>
    </xf>
    <xf numFmtId="1" fontId="2" fillId="0" borderId="47" xfId="0" applyNumberFormat="1" applyFont="1" applyBorder="1" applyAlignment="1">
      <alignment horizontal="center" vertical="top"/>
    </xf>
    <xf numFmtId="1" fontId="4" fillId="0" borderId="21" xfId="0" applyNumberFormat="1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1" fontId="5" fillId="0" borderId="37" xfId="0" applyNumberFormat="1" applyFont="1" applyBorder="1" applyAlignment="1">
      <alignment horizontal="center" vertical="top"/>
    </xf>
    <xf numFmtId="1" fontId="5" fillId="0" borderId="38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/>
    </xf>
    <xf numFmtId="1" fontId="1" fillId="0" borderId="41" xfId="0" applyNumberFormat="1" applyFont="1" applyBorder="1" applyAlignment="1">
      <alignment horizontal="center" vertical="center"/>
    </xf>
    <xf numFmtId="1" fontId="1" fillId="0" borderId="38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>
      <alignment horizontal="center" vertical="center"/>
    </xf>
    <xf numFmtId="1" fontId="2" fillId="0" borderId="38" xfId="0" applyNumberFormat="1" applyFont="1" applyBorder="1" applyAlignment="1">
      <alignment horizontal="center" vertical="center"/>
    </xf>
    <xf numFmtId="1" fontId="9" fillId="0" borderId="56" xfId="0" applyNumberFormat="1" applyFont="1" applyBorder="1" applyAlignment="1">
      <alignment horizontal="center" vertical="top"/>
    </xf>
    <xf numFmtId="1" fontId="1" fillId="0" borderId="10" xfId="0" applyNumberFormat="1" applyFont="1" applyBorder="1" applyAlignment="1">
      <alignment horizontal="center" vertical="top" wrapText="1"/>
    </xf>
    <xf numFmtId="1" fontId="1" fillId="0" borderId="13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1" fontId="1" fillId="0" borderId="37" xfId="0" applyNumberFormat="1" applyFont="1" applyBorder="1" applyAlignment="1">
      <alignment horizontal="center" vertical="center"/>
    </xf>
    <xf numFmtId="1" fontId="2" fillId="0" borderId="37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" fontId="1" fillId="0" borderId="24" xfId="0" applyNumberFormat="1" applyFont="1" applyBorder="1" applyAlignment="1">
      <alignment horizontal="center" vertical="center"/>
    </xf>
    <xf numFmtId="1" fontId="1" fillId="0" borderId="63" xfId="0" applyNumberFormat="1" applyFont="1" applyBorder="1" applyAlignment="1">
      <alignment horizontal="center" vertical="center"/>
    </xf>
    <xf numFmtId="1" fontId="1" fillId="0" borderId="72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6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top" wrapText="1"/>
    </xf>
    <xf numFmtId="1" fontId="1" fillId="0" borderId="72" xfId="0" applyNumberFormat="1" applyFont="1" applyBorder="1" applyAlignment="1">
      <alignment horizontal="center" vertical="top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8"/>
  <sheetViews>
    <sheetView workbookViewId="0">
      <selection activeCell="B5" sqref="B5"/>
    </sheetView>
  </sheetViews>
  <sheetFormatPr defaultRowHeight="15"/>
  <cols>
    <col min="1" max="1" width="20.140625" customWidth="1"/>
    <col min="2" max="2" width="13.28515625" customWidth="1"/>
    <col min="3" max="3" width="10.85546875" customWidth="1"/>
  </cols>
  <sheetData>
    <row r="1" spans="1:16" ht="20.25">
      <c r="A1" s="131" t="s">
        <v>22</v>
      </c>
      <c r="C1" s="214" t="s">
        <v>16</v>
      </c>
      <c r="D1" s="214"/>
      <c r="E1" s="214"/>
      <c r="F1" s="214"/>
      <c r="G1" s="214"/>
      <c r="H1" s="214"/>
      <c r="I1" s="214"/>
      <c r="J1" s="214"/>
      <c r="K1" s="214"/>
      <c r="L1" s="130"/>
      <c r="M1" s="130"/>
      <c r="N1" s="130"/>
      <c r="O1" s="130"/>
      <c r="P1" s="130"/>
    </row>
    <row r="2" spans="1:16" ht="15.7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>
      <c r="A3" s="41"/>
      <c r="B3" s="41"/>
      <c r="C3" s="54" t="s">
        <v>0</v>
      </c>
      <c r="D3" s="51">
        <v>1</v>
      </c>
      <c r="E3" s="28">
        <v>2</v>
      </c>
      <c r="F3" s="28">
        <v>3</v>
      </c>
      <c r="G3" s="28">
        <v>4</v>
      </c>
      <c r="H3" s="28">
        <v>5</v>
      </c>
      <c r="I3" s="28">
        <v>6</v>
      </c>
      <c r="J3" s="28">
        <v>7</v>
      </c>
      <c r="K3" s="28">
        <v>8</v>
      </c>
      <c r="L3" s="28">
        <v>9</v>
      </c>
      <c r="M3" s="28">
        <v>10</v>
      </c>
      <c r="N3" s="28">
        <v>11</v>
      </c>
      <c r="O3" s="29">
        <v>12</v>
      </c>
    </row>
    <row r="4" spans="1:16">
      <c r="A4" s="42"/>
      <c r="B4" s="42"/>
      <c r="C4" s="42"/>
      <c r="D4" s="38"/>
      <c r="E4" s="2"/>
      <c r="F4" s="2"/>
      <c r="G4" s="2"/>
      <c r="H4" s="2"/>
      <c r="I4" s="2"/>
      <c r="J4" s="2"/>
      <c r="K4" s="2"/>
      <c r="L4" s="2"/>
      <c r="M4" s="2"/>
      <c r="N4" s="2"/>
      <c r="O4" s="30"/>
    </row>
    <row r="5" spans="1:16">
      <c r="A5" s="42" t="s">
        <v>1</v>
      </c>
      <c r="B5" s="42" t="s">
        <v>10</v>
      </c>
      <c r="C5" s="42">
        <v>3900</v>
      </c>
      <c r="D5" s="38"/>
      <c r="E5" s="2"/>
      <c r="F5" s="2"/>
      <c r="G5" s="2"/>
      <c r="H5" s="2"/>
      <c r="I5" s="2"/>
      <c r="J5" s="2"/>
      <c r="K5" s="2"/>
      <c r="L5" s="2"/>
      <c r="M5" s="2"/>
      <c r="N5" s="2"/>
      <c r="O5" s="30"/>
    </row>
    <row r="6" spans="1:16">
      <c r="A6" s="42"/>
      <c r="B6" s="42" t="s">
        <v>11</v>
      </c>
      <c r="C6" s="42">
        <v>23700</v>
      </c>
      <c r="D6" s="38"/>
      <c r="E6" s="2"/>
      <c r="F6" s="2"/>
      <c r="G6" s="2"/>
      <c r="H6" s="2"/>
      <c r="I6" s="2"/>
      <c r="J6" s="2"/>
      <c r="K6" s="2"/>
      <c r="L6" s="2"/>
      <c r="M6" s="2"/>
      <c r="N6" s="2"/>
      <c r="O6" s="30"/>
    </row>
    <row r="7" spans="1:16">
      <c r="A7" s="42" t="s">
        <v>2</v>
      </c>
      <c r="B7" s="42" t="s">
        <v>10</v>
      </c>
      <c r="C7" s="42">
        <v>175500</v>
      </c>
      <c r="D7" s="38"/>
      <c r="E7" s="2"/>
      <c r="F7" s="2"/>
      <c r="G7" s="2"/>
      <c r="H7" s="2"/>
      <c r="I7" s="2"/>
      <c r="J7" s="2"/>
      <c r="K7" s="2"/>
      <c r="L7" s="2"/>
      <c r="M7" s="2"/>
      <c r="N7" s="2"/>
      <c r="O7" s="30"/>
    </row>
    <row r="8" spans="1:16" ht="15.75" thickBot="1">
      <c r="A8" s="43"/>
      <c r="B8" s="43" t="s">
        <v>11</v>
      </c>
      <c r="C8" s="43">
        <v>155500</v>
      </c>
      <c r="D8" s="39"/>
      <c r="E8" s="5"/>
      <c r="F8" s="5"/>
      <c r="G8" s="5"/>
      <c r="H8" s="5"/>
      <c r="I8" s="5"/>
      <c r="J8" s="5"/>
      <c r="K8" s="5"/>
      <c r="L8" s="5"/>
      <c r="M8" s="5"/>
      <c r="N8" s="5"/>
      <c r="O8" s="31"/>
    </row>
    <row r="9" spans="1:16" ht="15.75" thickBot="1">
      <c r="A9" s="215" t="s">
        <v>7</v>
      </c>
      <c r="B9" s="46" t="s">
        <v>10</v>
      </c>
      <c r="C9" s="46">
        <f>SUM(C5+C7)</f>
        <v>179400</v>
      </c>
      <c r="D9" s="52">
        <f>SUM(D11/C11)*C9</f>
        <v>17059.509202453988</v>
      </c>
      <c r="E9" s="13">
        <f t="shared" ref="E9:O9" si="0">SUM(E11/D11)*D9</f>
        <v>16108.979364194089</v>
      </c>
      <c r="F9" s="13">
        <f t="shared" si="0"/>
        <v>14608.142777467932</v>
      </c>
      <c r="G9" s="13">
        <f t="shared" si="0"/>
        <v>14608.142777467932</v>
      </c>
      <c r="H9" s="13">
        <f t="shared" si="0"/>
        <v>13607.585052983826</v>
      </c>
      <c r="I9" s="13">
        <f t="shared" si="0"/>
        <v>13607.585052983826</v>
      </c>
      <c r="J9" s="13">
        <f t="shared" si="0"/>
        <v>13607.585052983826</v>
      </c>
      <c r="K9" s="13">
        <f t="shared" si="0"/>
        <v>13607.585052983826</v>
      </c>
      <c r="L9" s="13">
        <f t="shared" si="0"/>
        <v>14608.142777467931</v>
      </c>
      <c r="M9" s="13">
        <f t="shared" si="0"/>
        <v>14608.142777467931</v>
      </c>
      <c r="N9" s="13">
        <f t="shared" si="0"/>
        <v>16108.979364194087</v>
      </c>
      <c r="O9" s="14">
        <f t="shared" si="0"/>
        <v>17259.620747350808</v>
      </c>
    </row>
    <row r="10" spans="1:16" ht="15.75" thickBot="1">
      <c r="A10" s="216"/>
      <c r="B10" s="47" t="s">
        <v>11</v>
      </c>
      <c r="C10" s="55">
        <f>SUM(C6+C8)</f>
        <v>179200</v>
      </c>
      <c r="D10" s="53">
        <f>SUM(D11-D9)</f>
        <v>17040.490797546012</v>
      </c>
      <c r="E10" s="15">
        <f t="shared" ref="E10:O10" si="1">SUM(E11-E9)</f>
        <v>16091.020635805911</v>
      </c>
      <c r="F10" s="15">
        <f t="shared" si="1"/>
        <v>14591.857222532068</v>
      </c>
      <c r="G10" s="15">
        <f t="shared" si="1"/>
        <v>14591.857222532068</v>
      </c>
      <c r="H10" s="15">
        <f t="shared" si="1"/>
        <v>13592.414947016174</v>
      </c>
      <c r="I10" s="15">
        <f t="shared" si="1"/>
        <v>13592.414947016174</v>
      </c>
      <c r="J10" s="15">
        <f t="shared" si="1"/>
        <v>13592.414947016174</v>
      </c>
      <c r="K10" s="15">
        <f t="shared" si="1"/>
        <v>13592.414947016174</v>
      </c>
      <c r="L10" s="15">
        <f t="shared" si="1"/>
        <v>14591.857222532069</v>
      </c>
      <c r="M10" s="15">
        <f t="shared" si="1"/>
        <v>14591.857222532069</v>
      </c>
      <c r="N10" s="15">
        <f t="shared" si="1"/>
        <v>16091.020635805913</v>
      </c>
      <c r="O10" s="16">
        <f t="shared" si="1"/>
        <v>17240.379252649192</v>
      </c>
    </row>
    <row r="11" spans="1:16" ht="15.75" thickBot="1">
      <c r="A11" s="44" t="s">
        <v>18</v>
      </c>
      <c r="B11" s="48"/>
      <c r="C11" s="48">
        <f>SUM(C5:C8)</f>
        <v>358600</v>
      </c>
      <c r="D11" s="40">
        <v>34100</v>
      </c>
      <c r="E11" s="17">
        <v>32200</v>
      </c>
      <c r="F11" s="17">
        <v>29200</v>
      </c>
      <c r="G11" s="17">
        <v>29200</v>
      </c>
      <c r="H11" s="17">
        <v>27200</v>
      </c>
      <c r="I11" s="17">
        <v>27200</v>
      </c>
      <c r="J11" s="17">
        <v>27200</v>
      </c>
      <c r="K11" s="17">
        <v>27200</v>
      </c>
      <c r="L11" s="17">
        <v>29200</v>
      </c>
      <c r="M11" s="17">
        <v>29200</v>
      </c>
      <c r="N11" s="17">
        <v>32200</v>
      </c>
      <c r="O11" s="18">
        <v>34500</v>
      </c>
    </row>
    <row r="12" spans="1:1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6" ht="15.75" thickBo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6" ht="28.5">
      <c r="A15" s="41"/>
      <c r="B15" s="41"/>
      <c r="C15" s="54" t="s">
        <v>3</v>
      </c>
      <c r="D15" s="51">
        <v>1</v>
      </c>
      <c r="E15" s="28">
        <v>2</v>
      </c>
      <c r="F15" s="28">
        <v>3</v>
      </c>
      <c r="G15" s="28">
        <v>4</v>
      </c>
      <c r="H15" s="28">
        <v>5</v>
      </c>
      <c r="I15" s="28">
        <v>6</v>
      </c>
      <c r="J15" s="28">
        <v>7</v>
      </c>
      <c r="K15" s="28">
        <v>8</v>
      </c>
      <c r="L15" s="28">
        <v>9</v>
      </c>
      <c r="M15" s="28">
        <v>10</v>
      </c>
      <c r="N15" s="28">
        <v>11</v>
      </c>
      <c r="O15" s="29">
        <v>12</v>
      </c>
    </row>
    <row r="16" spans="1:16">
      <c r="A16" s="42"/>
      <c r="B16" s="42"/>
      <c r="C16" s="42"/>
      <c r="D16" s="38"/>
      <c r="E16" s="2"/>
      <c r="F16" s="2"/>
      <c r="G16" s="2"/>
      <c r="H16" s="2"/>
      <c r="I16" s="2"/>
      <c r="J16" s="2"/>
      <c r="K16" s="2"/>
      <c r="L16" s="2"/>
      <c r="M16" s="2"/>
      <c r="N16" s="2"/>
      <c r="O16" s="30"/>
    </row>
    <row r="17" spans="1:15">
      <c r="A17" s="42" t="s">
        <v>4</v>
      </c>
      <c r="B17" s="42" t="s">
        <v>10</v>
      </c>
      <c r="C17" s="42">
        <f>SUM(D17:O17)</f>
        <v>24953</v>
      </c>
      <c r="D17" s="38">
        <v>1870</v>
      </c>
      <c r="E17" s="2">
        <v>1632</v>
      </c>
      <c r="F17" s="2">
        <v>1856</v>
      </c>
      <c r="G17" s="2">
        <v>1945</v>
      </c>
      <c r="H17" s="2">
        <v>1973</v>
      </c>
      <c r="I17" s="2">
        <v>2200</v>
      </c>
      <c r="J17" s="2">
        <v>2651</v>
      </c>
      <c r="K17" s="2">
        <v>693</v>
      </c>
      <c r="L17" s="2">
        <v>1642</v>
      </c>
      <c r="M17" s="2">
        <v>927</v>
      </c>
      <c r="N17" s="2">
        <v>5970</v>
      </c>
      <c r="O17" s="30">
        <v>1594</v>
      </c>
    </row>
    <row r="18" spans="1:15">
      <c r="A18" s="42" t="s">
        <v>5</v>
      </c>
      <c r="B18" s="42" t="s">
        <v>11</v>
      </c>
      <c r="C18" s="42">
        <f>SUM(D18:O18)</f>
        <v>2183</v>
      </c>
      <c r="D18" s="38">
        <v>193</v>
      </c>
      <c r="E18" s="2">
        <v>186</v>
      </c>
      <c r="F18" s="2">
        <v>182</v>
      </c>
      <c r="G18" s="2">
        <v>180</v>
      </c>
      <c r="H18" s="2">
        <v>176</v>
      </c>
      <c r="I18" s="2">
        <v>173</v>
      </c>
      <c r="J18" s="2">
        <v>174</v>
      </c>
      <c r="K18" s="2">
        <v>175</v>
      </c>
      <c r="L18" s="2">
        <v>176</v>
      </c>
      <c r="M18" s="2">
        <v>173</v>
      </c>
      <c r="N18" s="2">
        <v>174</v>
      </c>
      <c r="O18" s="30">
        <v>221</v>
      </c>
    </row>
    <row r="19" spans="1:15">
      <c r="A19" s="42" t="s">
        <v>6</v>
      </c>
      <c r="B19" s="42" t="s">
        <v>10</v>
      </c>
      <c r="C19" s="42">
        <f>SUM(D19:O19)</f>
        <v>102478</v>
      </c>
      <c r="D19" s="38">
        <v>10560</v>
      </c>
      <c r="E19" s="2">
        <v>6130</v>
      </c>
      <c r="F19" s="2">
        <v>9135</v>
      </c>
      <c r="G19" s="2">
        <v>9241</v>
      </c>
      <c r="H19" s="2">
        <v>9115</v>
      </c>
      <c r="I19" s="2">
        <v>6214</v>
      </c>
      <c r="J19" s="2">
        <v>7358</v>
      </c>
      <c r="K19" s="2">
        <v>9963</v>
      </c>
      <c r="L19" s="2">
        <v>10596</v>
      </c>
      <c r="M19" s="2">
        <v>9643</v>
      </c>
      <c r="N19" s="2">
        <v>5956</v>
      </c>
      <c r="O19" s="30">
        <v>8567</v>
      </c>
    </row>
    <row r="20" spans="1:15" ht="15.75" thickBot="1">
      <c r="A20" s="43" t="s">
        <v>5</v>
      </c>
      <c r="B20" s="43" t="s">
        <v>11</v>
      </c>
      <c r="C20" s="43">
        <f>SUM(D20:O20)</f>
        <v>26314</v>
      </c>
      <c r="D20" s="39">
        <v>796</v>
      </c>
      <c r="E20" s="5">
        <v>892</v>
      </c>
      <c r="F20" s="5">
        <v>751</v>
      </c>
      <c r="G20" s="5">
        <v>520</v>
      </c>
      <c r="H20" s="5">
        <v>484</v>
      </c>
      <c r="I20" s="5">
        <v>528</v>
      </c>
      <c r="J20" s="5">
        <v>576</v>
      </c>
      <c r="K20" s="5">
        <v>618</v>
      </c>
      <c r="L20" s="5">
        <v>732</v>
      </c>
      <c r="M20" s="5">
        <v>9720</v>
      </c>
      <c r="N20" s="5">
        <v>9747</v>
      </c>
      <c r="O20" s="31">
        <v>950</v>
      </c>
    </row>
    <row r="21" spans="1:15">
      <c r="A21" s="215" t="s">
        <v>7</v>
      </c>
      <c r="B21" s="41" t="s">
        <v>10</v>
      </c>
      <c r="C21" s="41">
        <f>SUM(C17+C19)</f>
        <v>127431</v>
      </c>
      <c r="D21" s="37">
        <f t="shared" ref="D21:O21" si="2">SUM(D17+D19)</f>
        <v>12430</v>
      </c>
      <c r="E21" s="8">
        <f t="shared" si="2"/>
        <v>7762</v>
      </c>
      <c r="F21" s="8">
        <f t="shared" si="2"/>
        <v>10991</v>
      </c>
      <c r="G21" s="8">
        <f t="shared" si="2"/>
        <v>11186</v>
      </c>
      <c r="H21" s="8">
        <f t="shared" si="2"/>
        <v>11088</v>
      </c>
      <c r="I21" s="8">
        <f t="shared" si="2"/>
        <v>8414</v>
      </c>
      <c r="J21" s="8">
        <f t="shared" si="2"/>
        <v>10009</v>
      </c>
      <c r="K21" s="8">
        <f t="shared" si="2"/>
        <v>10656</v>
      </c>
      <c r="L21" s="8">
        <f t="shared" si="2"/>
        <v>12238</v>
      </c>
      <c r="M21" s="8">
        <f t="shared" si="2"/>
        <v>10570</v>
      </c>
      <c r="N21" s="8">
        <f t="shared" si="2"/>
        <v>11926</v>
      </c>
      <c r="O21" s="9">
        <f t="shared" si="2"/>
        <v>10161</v>
      </c>
    </row>
    <row r="22" spans="1:15" ht="15.75" thickBot="1">
      <c r="A22" s="216"/>
      <c r="B22" s="50" t="s">
        <v>11</v>
      </c>
      <c r="C22" s="50">
        <f>SUM(C18+C20)</f>
        <v>28497</v>
      </c>
      <c r="D22" s="49">
        <f t="shared" ref="D22:O22" si="3">SUM(D18+D20)</f>
        <v>989</v>
      </c>
      <c r="E22" s="11">
        <f t="shared" si="3"/>
        <v>1078</v>
      </c>
      <c r="F22" s="11">
        <f t="shared" si="3"/>
        <v>933</v>
      </c>
      <c r="G22" s="11">
        <f t="shared" si="3"/>
        <v>700</v>
      </c>
      <c r="H22" s="11">
        <f t="shared" si="3"/>
        <v>660</v>
      </c>
      <c r="I22" s="11">
        <f t="shared" si="3"/>
        <v>701</v>
      </c>
      <c r="J22" s="11">
        <f t="shared" si="3"/>
        <v>750</v>
      </c>
      <c r="K22" s="11">
        <f t="shared" si="3"/>
        <v>793</v>
      </c>
      <c r="L22" s="11">
        <f t="shared" si="3"/>
        <v>908</v>
      </c>
      <c r="M22" s="11">
        <f t="shared" si="3"/>
        <v>9893</v>
      </c>
      <c r="N22" s="11">
        <f t="shared" si="3"/>
        <v>9921</v>
      </c>
      <c r="O22" s="12">
        <f t="shared" si="3"/>
        <v>1171</v>
      </c>
    </row>
    <row r="23" spans="1:15" ht="15.75" thickBot="1">
      <c r="A23" s="44" t="s">
        <v>18</v>
      </c>
      <c r="B23" s="48"/>
      <c r="C23" s="55">
        <f>SUM(C17:C20)</f>
        <v>155928</v>
      </c>
      <c r="D23" s="45">
        <f t="shared" ref="D23:O23" si="4">SUM(D17:D20)</f>
        <v>13419</v>
      </c>
      <c r="E23" s="34">
        <f t="shared" si="4"/>
        <v>8840</v>
      </c>
      <c r="F23" s="34">
        <f t="shared" si="4"/>
        <v>11924</v>
      </c>
      <c r="G23" s="34">
        <f t="shared" si="4"/>
        <v>11886</v>
      </c>
      <c r="H23" s="34">
        <f t="shared" si="4"/>
        <v>11748</v>
      </c>
      <c r="I23" s="34">
        <f t="shared" si="4"/>
        <v>9115</v>
      </c>
      <c r="J23" s="34">
        <f t="shared" si="4"/>
        <v>10759</v>
      </c>
      <c r="K23" s="34">
        <f t="shared" si="4"/>
        <v>11449</v>
      </c>
      <c r="L23" s="34">
        <f t="shared" si="4"/>
        <v>13146</v>
      </c>
      <c r="M23" s="34">
        <f t="shared" si="4"/>
        <v>20463</v>
      </c>
      <c r="N23" s="34">
        <f t="shared" si="4"/>
        <v>21847</v>
      </c>
      <c r="O23" s="35">
        <f t="shared" si="4"/>
        <v>11332</v>
      </c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6.5" thickBot="1">
      <c r="A25" s="19" t="s">
        <v>17</v>
      </c>
      <c r="B25" s="19"/>
      <c r="C25" s="20"/>
      <c r="D25" s="20"/>
      <c r="E25" s="20"/>
      <c r="F25" s="20"/>
      <c r="G25" s="20"/>
      <c r="H25" s="1"/>
      <c r="I25" s="1"/>
      <c r="J25" s="1"/>
      <c r="K25" s="1"/>
      <c r="L25" s="1"/>
      <c r="M25" s="1"/>
      <c r="N25" s="1"/>
      <c r="O25" s="1"/>
    </row>
    <row r="26" spans="1:15" ht="32.25" thickBot="1">
      <c r="A26" s="67"/>
      <c r="B26" s="68"/>
      <c r="C26" s="70" t="s">
        <v>0</v>
      </c>
      <c r="D26" s="69">
        <v>1</v>
      </c>
      <c r="E26" s="56">
        <v>2</v>
      </c>
      <c r="F26" s="56">
        <v>3</v>
      </c>
      <c r="G26" s="57">
        <v>4</v>
      </c>
      <c r="H26" s="1"/>
      <c r="I26" s="1"/>
      <c r="J26" s="1"/>
      <c r="K26" s="1"/>
      <c r="L26" s="1"/>
      <c r="M26" s="1"/>
      <c r="N26" s="1"/>
      <c r="O26" s="1"/>
    </row>
    <row r="27" spans="1:15" ht="16.5" thickBot="1">
      <c r="A27" s="64"/>
      <c r="B27" s="71"/>
      <c r="C27" s="71"/>
      <c r="D27" s="65"/>
      <c r="E27" s="22"/>
      <c r="F27" s="22"/>
      <c r="G27" s="60"/>
      <c r="H27" s="1"/>
      <c r="I27" s="124" t="s">
        <v>21</v>
      </c>
      <c r="J27" s="129">
        <v>79</v>
      </c>
      <c r="K27" s="1"/>
      <c r="L27" s="1"/>
      <c r="M27" s="1"/>
      <c r="N27" s="1"/>
      <c r="O27" s="1"/>
    </row>
    <row r="28" spans="1:15" ht="15.75">
      <c r="A28" s="67" t="s">
        <v>1</v>
      </c>
      <c r="B28" s="41" t="s">
        <v>10</v>
      </c>
      <c r="C28" s="68">
        <f>SUM(C5)</f>
        <v>3900</v>
      </c>
      <c r="D28" s="77"/>
      <c r="E28" s="23"/>
      <c r="F28" s="23"/>
      <c r="G28" s="78"/>
      <c r="I28" s="125" t="s">
        <v>10</v>
      </c>
      <c r="J28" s="126">
        <v>39</v>
      </c>
    </row>
    <row r="29" spans="1:15" ht="16.5" thickBot="1">
      <c r="A29" s="61"/>
      <c r="B29" s="50" t="s">
        <v>11</v>
      </c>
      <c r="C29" s="72">
        <v>23700</v>
      </c>
      <c r="D29" s="62"/>
      <c r="E29" s="24"/>
      <c r="F29" s="24"/>
      <c r="G29" s="59"/>
      <c r="I29" s="127" t="s">
        <v>11</v>
      </c>
      <c r="J29" s="128">
        <v>40</v>
      </c>
    </row>
    <row r="30" spans="1:15" ht="15.75">
      <c r="A30" s="67" t="s">
        <v>2</v>
      </c>
      <c r="B30" s="41" t="s">
        <v>10</v>
      </c>
      <c r="C30" s="68">
        <v>175500</v>
      </c>
      <c r="D30" s="77"/>
      <c r="E30" s="23"/>
      <c r="F30" s="23"/>
      <c r="G30" s="78"/>
    </row>
    <row r="31" spans="1:15" ht="16.5" thickBot="1">
      <c r="A31" s="61"/>
      <c r="B31" s="50" t="s">
        <v>11</v>
      </c>
      <c r="C31" s="72">
        <v>155500</v>
      </c>
      <c r="D31" s="62"/>
      <c r="E31" s="24"/>
      <c r="F31" s="24"/>
      <c r="G31" s="59"/>
    </row>
    <row r="32" spans="1:15" ht="15.75">
      <c r="A32" s="217" t="s">
        <v>7</v>
      </c>
      <c r="B32" s="66" t="s">
        <v>10</v>
      </c>
      <c r="C32" s="84">
        <f>SUM(C28+C30)</f>
        <v>179400</v>
      </c>
      <c r="D32" s="32">
        <f>SUM(D9:F9)</f>
        <v>47776.631344116009</v>
      </c>
      <c r="E32" s="33">
        <f>SUM(G9:I9)</f>
        <v>41823.312883435588</v>
      </c>
      <c r="F32" s="33">
        <f>SUM(J9:L9)</f>
        <v>41823.312883435581</v>
      </c>
      <c r="G32" s="85">
        <f>SUM(M9:O9)</f>
        <v>47976.742889012821</v>
      </c>
    </row>
    <row r="33" spans="1:7" ht="16.5" thickBot="1">
      <c r="A33" s="218"/>
      <c r="B33" s="66" t="s">
        <v>11</v>
      </c>
      <c r="C33" s="84">
        <f>SUM(C29+C31)</f>
        <v>179200</v>
      </c>
      <c r="D33" s="32">
        <f>SUM(D10:F10)</f>
        <v>47723.368655883991</v>
      </c>
      <c r="E33" s="33">
        <f>SUM(G10:I10)</f>
        <v>41776.687116564412</v>
      </c>
      <c r="F33" s="33">
        <f>SUM(J10:L10)</f>
        <v>41776.687116564419</v>
      </c>
      <c r="G33" s="85">
        <f>SUM(M10:O10)</f>
        <v>47923.257110987179</v>
      </c>
    </row>
    <row r="34" spans="1:7" ht="16.5" thickBot="1">
      <c r="A34" s="79" t="s">
        <v>18</v>
      </c>
      <c r="B34" s="50"/>
      <c r="C34" s="72">
        <f>SUM(C28:C31)</f>
        <v>358600</v>
      </c>
      <c r="D34" s="62">
        <f>SUM(D11:F11)</f>
        <v>95500</v>
      </c>
      <c r="E34" s="24">
        <f>SUM(G11:I11)</f>
        <v>83600</v>
      </c>
      <c r="F34" s="24">
        <f>SUM(J11:L11)</f>
        <v>83600</v>
      </c>
      <c r="G34" s="59">
        <f>SUM(M11:O11)</f>
        <v>95900</v>
      </c>
    </row>
    <row r="35" spans="1:7" ht="15.75">
      <c r="A35" s="20"/>
      <c r="B35" s="63"/>
      <c r="C35" s="20"/>
      <c r="D35" s="20"/>
      <c r="E35" s="20"/>
      <c r="F35" s="20"/>
      <c r="G35" s="20"/>
    </row>
    <row r="36" spans="1:7" ht="15.75">
      <c r="A36" s="20"/>
      <c r="B36" s="63"/>
      <c r="C36" s="20"/>
      <c r="D36" s="20"/>
      <c r="E36" s="20"/>
      <c r="F36" s="20"/>
      <c r="G36" s="20"/>
    </row>
    <row r="37" spans="1:7" ht="16.5" thickBot="1">
      <c r="A37" s="20"/>
      <c r="B37" s="20"/>
      <c r="C37" s="20"/>
      <c r="D37" s="20"/>
      <c r="E37" s="20"/>
      <c r="F37" s="20"/>
      <c r="G37" s="20"/>
    </row>
    <row r="38" spans="1:7" ht="31.5">
      <c r="A38" s="67"/>
      <c r="B38" s="68"/>
      <c r="C38" s="70" t="s">
        <v>3</v>
      </c>
      <c r="D38" s="69">
        <v>1</v>
      </c>
      <c r="E38" s="56">
        <v>2</v>
      </c>
      <c r="F38" s="56">
        <v>3</v>
      </c>
      <c r="G38" s="57">
        <v>4</v>
      </c>
    </row>
    <row r="39" spans="1:7" ht="16.5" thickBot="1">
      <c r="A39" s="64"/>
      <c r="B39" s="71"/>
      <c r="C39" s="71"/>
      <c r="D39" s="65"/>
      <c r="E39" s="22"/>
      <c r="F39" s="22"/>
      <c r="G39" s="60"/>
    </row>
    <row r="40" spans="1:7" ht="15.75">
      <c r="A40" s="67" t="s">
        <v>20</v>
      </c>
      <c r="B40" s="41" t="s">
        <v>10</v>
      </c>
      <c r="C40" s="68">
        <f>SUM(D40:O40)</f>
        <v>24953</v>
      </c>
      <c r="D40" s="77">
        <f>SUM(D17:F17)</f>
        <v>5358</v>
      </c>
      <c r="E40" s="23">
        <f>SUM(G17:I17)</f>
        <v>6118</v>
      </c>
      <c r="F40" s="23">
        <f>SUM(J17:L17)</f>
        <v>4986</v>
      </c>
      <c r="G40" s="78">
        <f>SUM(M17:O17)</f>
        <v>8491</v>
      </c>
    </row>
    <row r="41" spans="1:7" ht="16.5" thickBot="1">
      <c r="A41" s="61"/>
      <c r="B41" s="50" t="s">
        <v>11</v>
      </c>
      <c r="C41" s="72">
        <f>SUM(D41:O41)</f>
        <v>2183</v>
      </c>
      <c r="D41" s="62">
        <f>SUM(D18:F18)</f>
        <v>561</v>
      </c>
      <c r="E41" s="24">
        <f t="shared" ref="E41:E43" si="5">SUM(G18:I18)</f>
        <v>529</v>
      </c>
      <c r="F41" s="24">
        <f t="shared" ref="F41:F43" si="6">SUM(J18:L18)</f>
        <v>525</v>
      </c>
      <c r="G41" s="59">
        <f t="shared" ref="G41:G43" si="7">SUM(M18:O18)</f>
        <v>568</v>
      </c>
    </row>
    <row r="42" spans="1:7" ht="15.75">
      <c r="A42" s="73" t="s">
        <v>6</v>
      </c>
      <c r="B42" s="66" t="s">
        <v>10</v>
      </c>
      <c r="C42" s="74">
        <f>SUM(D42:O42)</f>
        <v>102478</v>
      </c>
      <c r="D42" s="75">
        <f t="shared" ref="D42:D43" si="8">SUM(D19:F19)</f>
        <v>25825</v>
      </c>
      <c r="E42" s="25">
        <f t="shared" si="5"/>
        <v>24570</v>
      </c>
      <c r="F42" s="25">
        <f t="shared" si="6"/>
        <v>27917</v>
      </c>
      <c r="G42" s="76">
        <f t="shared" si="7"/>
        <v>24166</v>
      </c>
    </row>
    <row r="43" spans="1:7" ht="16.5" thickBot="1">
      <c r="A43" s="64"/>
      <c r="B43" s="43" t="s">
        <v>11</v>
      </c>
      <c r="C43" s="71">
        <f>SUM(D43:O43)</f>
        <v>26314</v>
      </c>
      <c r="D43" s="65">
        <f t="shared" si="8"/>
        <v>2439</v>
      </c>
      <c r="E43" s="22">
        <f t="shared" si="5"/>
        <v>1532</v>
      </c>
      <c r="F43" s="22">
        <f t="shared" si="6"/>
        <v>1926</v>
      </c>
      <c r="G43" s="60">
        <f t="shared" si="7"/>
        <v>20417</v>
      </c>
    </row>
    <row r="44" spans="1:7" ht="16.5" thickBot="1">
      <c r="A44" s="217" t="s">
        <v>7</v>
      </c>
      <c r="B44" s="41" t="s">
        <v>10</v>
      </c>
      <c r="C44" s="68">
        <f>SUM(C40+C42)</f>
        <v>127431</v>
      </c>
      <c r="D44" s="68">
        <f t="shared" ref="D44:G44" si="9">SUM(D40+D42)</f>
        <v>31183</v>
      </c>
      <c r="E44" s="68">
        <f t="shared" si="9"/>
        <v>30688</v>
      </c>
      <c r="F44" s="68">
        <f t="shared" si="9"/>
        <v>32903</v>
      </c>
      <c r="G44" s="68">
        <f t="shared" si="9"/>
        <v>32657</v>
      </c>
    </row>
    <row r="45" spans="1:7" ht="16.5" thickBot="1">
      <c r="A45" s="218"/>
      <c r="B45" s="50" t="s">
        <v>11</v>
      </c>
      <c r="C45" s="68">
        <f>SUM(C41+C43)</f>
        <v>28497</v>
      </c>
      <c r="D45" s="68">
        <f t="shared" ref="D45:G45" si="10">SUM(D41+D43)</f>
        <v>3000</v>
      </c>
      <c r="E45" s="68">
        <f t="shared" si="10"/>
        <v>2061</v>
      </c>
      <c r="F45" s="68">
        <f t="shared" si="10"/>
        <v>2451</v>
      </c>
      <c r="G45" s="68">
        <f t="shared" si="10"/>
        <v>20985</v>
      </c>
    </row>
    <row r="46" spans="1:7" ht="16.5" thickBot="1">
      <c r="A46" s="79" t="s">
        <v>18</v>
      </c>
      <c r="B46" s="58"/>
      <c r="C46" s="80">
        <f>SUM(C40:C43)</f>
        <v>155928</v>
      </c>
      <c r="D46" s="81">
        <f t="shared" ref="D46" si="11">SUM(D40:D43)</f>
        <v>34183</v>
      </c>
      <c r="E46" s="82">
        <f t="shared" ref="E46" si="12">SUM(E40:E43)</f>
        <v>32749</v>
      </c>
      <c r="F46" s="82">
        <f t="shared" ref="F46" si="13">SUM(F40:F43)</f>
        <v>35354</v>
      </c>
      <c r="G46" s="83">
        <f t="shared" ref="G46" si="14">SUM(G40:G43)</f>
        <v>53642</v>
      </c>
    </row>
    <row r="47" spans="1:7" ht="15.75">
      <c r="A47" s="25"/>
      <c r="B47" s="25"/>
      <c r="C47" s="25"/>
      <c r="D47" s="25"/>
      <c r="E47" s="25"/>
      <c r="F47" s="25"/>
      <c r="G47" s="25"/>
    </row>
    <row r="48" spans="1:7" ht="15.75">
      <c r="A48" s="21"/>
      <c r="B48" s="21"/>
      <c r="C48" s="21"/>
      <c r="D48" s="21"/>
      <c r="E48" s="21"/>
      <c r="F48" s="21"/>
      <c r="G48" s="21"/>
    </row>
  </sheetData>
  <mergeCells count="5">
    <mergeCell ref="C1:K1"/>
    <mergeCell ref="A21:A22"/>
    <mergeCell ref="A9:A10"/>
    <mergeCell ref="A44:A45"/>
    <mergeCell ref="A32:A3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73"/>
  <sheetViews>
    <sheetView zoomScale="90" zoomScaleNormal="90" workbookViewId="0">
      <selection activeCell="B1" sqref="B1:N1"/>
    </sheetView>
  </sheetViews>
  <sheetFormatPr defaultRowHeight="15"/>
  <cols>
    <col min="1" max="2" width="16.28515625" customWidth="1"/>
    <col min="3" max="3" width="9.5703125" customWidth="1"/>
  </cols>
  <sheetData>
    <row r="1" spans="1:15" ht="30.75" customHeight="1">
      <c r="B1" s="214" t="s">
        <v>16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</row>
    <row r="2" spans="1:15" ht="28.5">
      <c r="A2" s="2"/>
      <c r="B2" s="2"/>
      <c r="C2" s="109" t="s">
        <v>8</v>
      </c>
      <c r="D2" s="3">
        <v>1</v>
      </c>
      <c r="E2" s="3">
        <v>2</v>
      </c>
      <c r="F2" s="3">
        <v>3</v>
      </c>
      <c r="G2" s="3">
        <v>4</v>
      </c>
      <c r="H2" s="3">
        <v>5</v>
      </c>
      <c r="I2" s="3">
        <v>6</v>
      </c>
      <c r="J2" s="3">
        <v>7</v>
      </c>
      <c r="K2" s="3">
        <v>8</v>
      </c>
      <c r="L2" s="3">
        <v>9</v>
      </c>
      <c r="M2" s="3">
        <v>10</v>
      </c>
      <c r="N2" s="3">
        <v>11</v>
      </c>
      <c r="O2" s="3">
        <v>12</v>
      </c>
    </row>
    <row r="3" spans="1:15" ht="15.75" thickBot="1">
      <c r="A3" s="5"/>
      <c r="B3" s="5"/>
      <c r="C3" s="110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7" t="s">
        <v>1</v>
      </c>
      <c r="B4" s="8" t="s">
        <v>10</v>
      </c>
      <c r="C4" s="111">
        <v>20355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</row>
    <row r="5" spans="1:15" ht="15.75" thickBot="1">
      <c r="A5" s="10"/>
      <c r="B5" s="11" t="s">
        <v>11</v>
      </c>
      <c r="C5" s="112">
        <v>52951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/>
    </row>
    <row r="6" spans="1:15">
      <c r="A6" s="6" t="s">
        <v>2</v>
      </c>
      <c r="B6" s="6" t="s">
        <v>10</v>
      </c>
      <c r="C6" s="113">
        <v>100802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.75" thickBot="1">
      <c r="A7" s="5"/>
      <c r="B7" s="5" t="s">
        <v>11</v>
      </c>
      <c r="C7" s="110">
        <v>87083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>
      <c r="A8" s="7" t="s">
        <v>12</v>
      </c>
      <c r="B8" s="8" t="s">
        <v>10</v>
      </c>
      <c r="C8" s="111">
        <v>4936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</row>
    <row r="9" spans="1:15" ht="15.75" thickBot="1">
      <c r="A9" s="10"/>
      <c r="B9" s="11" t="s">
        <v>11</v>
      </c>
      <c r="C9" s="112">
        <v>4794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2"/>
    </row>
    <row r="10" spans="1:15">
      <c r="A10" s="6" t="s">
        <v>13</v>
      </c>
      <c r="B10" s="6" t="s">
        <v>10</v>
      </c>
      <c r="C10" s="113">
        <v>5257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5.75" thickBot="1">
      <c r="A11" s="5"/>
      <c r="B11" s="5" t="s">
        <v>11</v>
      </c>
      <c r="C11" s="110">
        <v>3483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>
      <c r="A12" s="7" t="s">
        <v>14</v>
      </c>
      <c r="B12" s="8" t="s">
        <v>10</v>
      </c>
      <c r="C12" s="111">
        <v>100840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5" ht="15.75" thickBot="1">
      <c r="A13" s="10"/>
      <c r="B13" s="11" t="s">
        <v>11</v>
      </c>
      <c r="C13" s="112">
        <v>78020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2"/>
    </row>
    <row r="14" spans="1:15">
      <c r="A14" s="219" t="s">
        <v>7</v>
      </c>
      <c r="B14" s="8" t="s">
        <v>10</v>
      </c>
      <c r="C14" s="114">
        <f>SUM(C4+C6+C8+C10+C12)</f>
        <v>232190</v>
      </c>
      <c r="D14" s="26">
        <f>SUM(D16/C16)*C14</f>
        <v>17723.615712257455</v>
      </c>
      <c r="E14" s="26">
        <f t="shared" ref="E14:O14" si="0">SUM(E16/D16)*D14</f>
        <v>17723.615712257455</v>
      </c>
      <c r="F14" s="26">
        <f t="shared" si="0"/>
        <v>19242.782773308092</v>
      </c>
      <c r="G14" s="26">
        <f t="shared" si="0"/>
        <v>19242.782773308092</v>
      </c>
      <c r="H14" s="26">
        <f t="shared" si="0"/>
        <v>20255.560814008517</v>
      </c>
      <c r="I14" s="26">
        <f t="shared" si="0"/>
        <v>20255.560814008517</v>
      </c>
      <c r="J14" s="26">
        <f t="shared" si="0"/>
        <v>21268.338854708945</v>
      </c>
      <c r="K14" s="26">
        <f t="shared" si="0"/>
        <v>21268.338854708945</v>
      </c>
      <c r="L14" s="26">
        <f t="shared" si="0"/>
        <v>20255.560814008517</v>
      </c>
      <c r="M14" s="26">
        <f t="shared" si="0"/>
        <v>19242.782773308089</v>
      </c>
      <c r="N14" s="26">
        <f t="shared" si="0"/>
        <v>17723.615712257448</v>
      </c>
      <c r="O14" s="26">
        <f t="shared" si="0"/>
        <v>17987.44439185991</v>
      </c>
    </row>
    <row r="15" spans="1:15" ht="15.75" thickBot="1">
      <c r="A15" s="220"/>
      <c r="B15" s="11" t="s">
        <v>11</v>
      </c>
      <c r="C15" s="114">
        <f>SUM(C5+C7+C9+C11+C13)</f>
        <v>226331</v>
      </c>
      <c r="D15" s="6">
        <f>SUM(D16-D14)</f>
        <v>17276.384287742545</v>
      </c>
      <c r="E15" s="6">
        <f t="shared" ref="E15:O15" si="1">SUM(E16-E14)</f>
        <v>17276.384287742545</v>
      </c>
      <c r="F15" s="6">
        <f t="shared" si="1"/>
        <v>18757.217226691908</v>
      </c>
      <c r="G15" s="6">
        <f t="shared" si="1"/>
        <v>18757.217226691908</v>
      </c>
      <c r="H15" s="6">
        <f t="shared" si="1"/>
        <v>19744.439185991483</v>
      </c>
      <c r="I15" s="6">
        <f t="shared" si="1"/>
        <v>19744.439185991483</v>
      </c>
      <c r="J15" s="6">
        <f t="shared" si="1"/>
        <v>20731.661145291055</v>
      </c>
      <c r="K15" s="6">
        <f t="shared" si="1"/>
        <v>20731.661145291055</v>
      </c>
      <c r="L15" s="6">
        <f t="shared" si="1"/>
        <v>19744.439185991483</v>
      </c>
      <c r="M15" s="6">
        <f t="shared" si="1"/>
        <v>18757.217226691911</v>
      </c>
      <c r="N15" s="6">
        <f t="shared" si="1"/>
        <v>17276.384287742552</v>
      </c>
      <c r="O15" s="6">
        <f t="shared" si="1"/>
        <v>17533.55560814009</v>
      </c>
    </row>
    <row r="16" spans="1:15">
      <c r="A16" s="27" t="s">
        <v>18</v>
      </c>
      <c r="B16" s="4"/>
      <c r="C16" s="115">
        <f>SUM(C4:C13)</f>
        <v>458521</v>
      </c>
      <c r="D16" s="4">
        <v>35000</v>
      </c>
      <c r="E16" s="4">
        <v>35000</v>
      </c>
      <c r="F16" s="4">
        <v>38000</v>
      </c>
      <c r="G16" s="4">
        <v>38000</v>
      </c>
      <c r="H16" s="4">
        <v>40000</v>
      </c>
      <c r="I16" s="4">
        <v>40000</v>
      </c>
      <c r="J16" s="4">
        <v>42000</v>
      </c>
      <c r="K16" s="4">
        <v>42000</v>
      </c>
      <c r="L16" s="4">
        <v>40000</v>
      </c>
      <c r="M16" s="4">
        <v>38000</v>
      </c>
      <c r="N16" s="4">
        <v>35000</v>
      </c>
      <c r="O16" s="4">
        <v>35521</v>
      </c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28.5">
      <c r="A19" s="2"/>
      <c r="B19" s="2"/>
      <c r="C19" s="109" t="s">
        <v>9</v>
      </c>
      <c r="D19" s="3">
        <v>1</v>
      </c>
      <c r="E19" s="3">
        <v>2</v>
      </c>
      <c r="F19" s="3">
        <v>3</v>
      </c>
      <c r="G19" s="3">
        <v>4</v>
      </c>
      <c r="H19" s="3">
        <v>5</v>
      </c>
      <c r="I19" s="3">
        <v>6</v>
      </c>
      <c r="J19" s="3">
        <v>7</v>
      </c>
      <c r="K19" s="3">
        <v>8</v>
      </c>
      <c r="L19" s="3">
        <v>9</v>
      </c>
      <c r="M19" s="3">
        <v>10</v>
      </c>
      <c r="N19" s="3">
        <v>11</v>
      </c>
      <c r="O19" s="3">
        <v>12</v>
      </c>
    </row>
    <row r="20" spans="1:15" ht="15.75" thickBot="1">
      <c r="A20" s="5"/>
      <c r="B20" s="5"/>
      <c r="C20" s="110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ht="15.75" thickBot="1">
      <c r="A21" s="7" t="s">
        <v>1</v>
      </c>
      <c r="B21" s="8" t="s">
        <v>10</v>
      </c>
      <c r="C21" s="111">
        <f>SUM(D21:O21)</f>
        <v>24775</v>
      </c>
      <c r="D21" s="8">
        <v>2516</v>
      </c>
      <c r="E21" s="8">
        <v>1943</v>
      </c>
      <c r="F21" s="8">
        <v>1585</v>
      </c>
      <c r="G21" s="8">
        <v>2161</v>
      </c>
      <c r="H21" s="8">
        <v>1668</v>
      </c>
      <c r="I21" s="8">
        <v>2423</v>
      </c>
      <c r="J21" s="8">
        <v>2552</v>
      </c>
      <c r="K21" s="8">
        <v>1579</v>
      </c>
      <c r="L21" s="8">
        <v>2532</v>
      </c>
      <c r="M21" s="8">
        <v>2830</v>
      </c>
      <c r="N21" s="8">
        <v>1607</v>
      </c>
      <c r="O21" s="9">
        <v>1379</v>
      </c>
    </row>
    <row r="22" spans="1:15" ht="15.75" thickBot="1">
      <c r="A22" s="10"/>
      <c r="B22" s="11" t="s">
        <v>11</v>
      </c>
      <c r="C22" s="111">
        <f t="shared" ref="C22:C30" si="2">SUM(D22:O22)</f>
        <v>12881</v>
      </c>
      <c r="D22" s="11"/>
      <c r="E22" s="11">
        <v>1033</v>
      </c>
      <c r="F22" s="11">
        <v>552</v>
      </c>
      <c r="G22" s="11">
        <v>3778</v>
      </c>
      <c r="H22" s="11">
        <v>2138</v>
      </c>
      <c r="I22" s="11"/>
      <c r="J22" s="11">
        <v>1092</v>
      </c>
      <c r="K22" s="11">
        <v>1107</v>
      </c>
      <c r="L22" s="11">
        <v>697</v>
      </c>
      <c r="M22" s="11">
        <v>500</v>
      </c>
      <c r="N22" s="11">
        <v>1076</v>
      </c>
      <c r="O22" s="12">
        <v>908</v>
      </c>
    </row>
    <row r="23" spans="1:15" ht="15.75" thickBot="1">
      <c r="A23" s="6" t="s">
        <v>2</v>
      </c>
      <c r="B23" s="6" t="s">
        <v>10</v>
      </c>
      <c r="C23" s="111">
        <f t="shared" si="2"/>
        <v>90627</v>
      </c>
      <c r="D23" s="6">
        <v>10878</v>
      </c>
      <c r="E23" s="6">
        <v>6111</v>
      </c>
      <c r="F23" s="6">
        <v>9038</v>
      </c>
      <c r="G23" s="6">
        <v>9581</v>
      </c>
      <c r="H23" s="6">
        <v>9053</v>
      </c>
      <c r="I23" s="6">
        <v>6026</v>
      </c>
      <c r="J23" s="6">
        <v>7622</v>
      </c>
      <c r="K23" s="6">
        <v>6526</v>
      </c>
      <c r="L23" s="6">
        <v>6835</v>
      </c>
      <c r="M23" s="6">
        <v>7886</v>
      </c>
      <c r="N23" s="6">
        <v>5287</v>
      </c>
      <c r="O23" s="6">
        <v>5784</v>
      </c>
    </row>
    <row r="24" spans="1:15" ht="15.75" thickBot="1">
      <c r="A24" s="5"/>
      <c r="B24" s="5" t="s">
        <v>11</v>
      </c>
      <c r="C24" s="111">
        <f t="shared" si="2"/>
        <v>27257</v>
      </c>
      <c r="D24" s="5"/>
      <c r="E24" s="5">
        <v>7624</v>
      </c>
      <c r="F24" s="5">
        <v>3855</v>
      </c>
      <c r="G24" s="5">
        <v>2639</v>
      </c>
      <c r="H24" s="5">
        <v>1462</v>
      </c>
      <c r="I24" s="5"/>
      <c r="J24" s="5">
        <v>1268</v>
      </c>
      <c r="K24" s="5">
        <v>3399</v>
      </c>
      <c r="L24" s="5">
        <v>1096</v>
      </c>
      <c r="M24" s="5">
        <v>1454</v>
      </c>
      <c r="N24" s="5">
        <v>2398</v>
      </c>
      <c r="O24" s="5">
        <v>2062</v>
      </c>
    </row>
    <row r="25" spans="1:15" ht="15.75" thickBot="1">
      <c r="A25" s="7" t="s">
        <v>12</v>
      </c>
      <c r="B25" s="8" t="s">
        <v>10</v>
      </c>
      <c r="C25" s="111">
        <f t="shared" si="2"/>
        <v>5523</v>
      </c>
      <c r="D25" s="8"/>
      <c r="E25" s="8"/>
      <c r="F25" s="8"/>
      <c r="G25" s="8">
        <v>845</v>
      </c>
      <c r="H25" s="8">
        <v>979</v>
      </c>
      <c r="I25" s="8">
        <v>1056</v>
      </c>
      <c r="J25" s="8">
        <v>636</v>
      </c>
      <c r="K25" s="8">
        <v>617</v>
      </c>
      <c r="L25" s="8">
        <v>620</v>
      </c>
      <c r="M25" s="8">
        <v>558</v>
      </c>
      <c r="N25" s="8">
        <v>212</v>
      </c>
      <c r="O25" s="9"/>
    </row>
    <row r="26" spans="1:15" ht="15.75" thickBot="1">
      <c r="A26" s="10"/>
      <c r="B26" s="11" t="s">
        <v>11</v>
      </c>
      <c r="C26" s="111">
        <f t="shared" si="2"/>
        <v>0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/>
    </row>
    <row r="27" spans="1:15" ht="15.75" thickBot="1">
      <c r="A27" s="6" t="s">
        <v>13</v>
      </c>
      <c r="B27" s="6" t="s">
        <v>10</v>
      </c>
      <c r="C27" s="111">
        <f t="shared" si="2"/>
        <v>4884</v>
      </c>
      <c r="D27" s="6"/>
      <c r="E27" s="6"/>
      <c r="F27" s="6"/>
      <c r="G27" s="6"/>
      <c r="H27" s="6">
        <v>565</v>
      </c>
      <c r="I27" s="6">
        <v>538</v>
      </c>
      <c r="J27" s="6">
        <v>623</v>
      </c>
      <c r="K27" s="6">
        <v>768</v>
      </c>
      <c r="L27" s="6">
        <v>678</v>
      </c>
      <c r="M27" s="6">
        <v>773</v>
      </c>
      <c r="N27" s="6">
        <v>534</v>
      </c>
      <c r="O27" s="6">
        <v>405</v>
      </c>
    </row>
    <row r="28" spans="1:15" ht="15.75" thickBot="1">
      <c r="A28" s="5"/>
      <c r="B28" s="5" t="s">
        <v>11</v>
      </c>
      <c r="C28" s="111">
        <f t="shared" si="2"/>
        <v>3470</v>
      </c>
      <c r="D28" s="5"/>
      <c r="E28" s="5"/>
      <c r="F28" s="5"/>
      <c r="G28" s="5"/>
      <c r="H28" s="5"/>
      <c r="I28" s="5"/>
      <c r="J28" s="5">
        <v>1422</v>
      </c>
      <c r="K28" s="5">
        <v>67</v>
      </c>
      <c r="L28" s="5">
        <v>370</v>
      </c>
      <c r="M28" s="5">
        <v>406</v>
      </c>
      <c r="N28" s="5">
        <v>437</v>
      </c>
      <c r="O28" s="5">
        <v>768</v>
      </c>
    </row>
    <row r="29" spans="1:15" ht="15.75" thickBot="1">
      <c r="A29" s="7" t="s">
        <v>14</v>
      </c>
      <c r="B29" s="8" t="s">
        <v>10</v>
      </c>
      <c r="C29" s="111">
        <f t="shared" si="2"/>
        <v>67969</v>
      </c>
      <c r="D29" s="8">
        <v>3456</v>
      </c>
      <c r="E29" s="8">
        <v>3321</v>
      </c>
      <c r="F29" s="8">
        <v>3125</v>
      </c>
      <c r="G29" s="8">
        <v>3098</v>
      </c>
      <c r="H29" s="8">
        <v>3146</v>
      </c>
      <c r="I29" s="8">
        <v>15365</v>
      </c>
      <c r="J29" s="8">
        <v>3946</v>
      </c>
      <c r="K29" s="8">
        <v>4506</v>
      </c>
      <c r="L29" s="8">
        <v>7636</v>
      </c>
      <c r="M29" s="8">
        <v>10993</v>
      </c>
      <c r="N29" s="8">
        <v>6356</v>
      </c>
      <c r="O29" s="9">
        <v>3021</v>
      </c>
    </row>
    <row r="30" spans="1:15" ht="15.75" thickBot="1">
      <c r="A30" s="10"/>
      <c r="B30" s="11" t="s">
        <v>11</v>
      </c>
      <c r="C30" s="111">
        <f t="shared" si="2"/>
        <v>47028</v>
      </c>
      <c r="D30" s="11"/>
      <c r="E30" s="11"/>
      <c r="F30" s="11"/>
      <c r="G30" s="11"/>
      <c r="H30" s="11"/>
      <c r="I30" s="11">
        <v>3701</v>
      </c>
      <c r="J30" s="11">
        <v>15652</v>
      </c>
      <c r="K30" s="11">
        <v>14576</v>
      </c>
      <c r="L30" s="11">
        <v>3626</v>
      </c>
      <c r="M30" s="11">
        <v>2225</v>
      </c>
      <c r="N30" s="11">
        <v>4585</v>
      </c>
      <c r="O30" s="12">
        <v>2663</v>
      </c>
    </row>
    <row r="31" spans="1:15">
      <c r="A31" s="219" t="s">
        <v>7</v>
      </c>
      <c r="B31" s="8" t="s">
        <v>10</v>
      </c>
      <c r="C31" s="113">
        <f>SUM(C21+C23+C25+C27+C29)</f>
        <v>193778</v>
      </c>
      <c r="D31" s="6">
        <f t="shared" ref="D31:O31" si="3">SUM(D21+D23+D25+D27+D29)</f>
        <v>16850</v>
      </c>
      <c r="E31" s="6">
        <f t="shared" si="3"/>
        <v>11375</v>
      </c>
      <c r="F31" s="6">
        <f t="shared" si="3"/>
        <v>13748</v>
      </c>
      <c r="G31" s="6">
        <f t="shared" si="3"/>
        <v>15685</v>
      </c>
      <c r="H31" s="6">
        <f t="shared" si="3"/>
        <v>15411</v>
      </c>
      <c r="I31" s="6">
        <f t="shared" si="3"/>
        <v>25408</v>
      </c>
      <c r="J31" s="6">
        <f t="shared" si="3"/>
        <v>15379</v>
      </c>
      <c r="K31" s="6">
        <f t="shared" si="3"/>
        <v>13996</v>
      </c>
      <c r="L31" s="6">
        <f t="shared" si="3"/>
        <v>18301</v>
      </c>
      <c r="M31" s="6">
        <f t="shared" si="3"/>
        <v>23040</v>
      </c>
      <c r="N31" s="6">
        <f t="shared" si="3"/>
        <v>13996</v>
      </c>
      <c r="O31" s="6">
        <f t="shared" si="3"/>
        <v>10589</v>
      </c>
    </row>
    <row r="32" spans="1:15" ht="15.75" thickBot="1">
      <c r="A32" s="220"/>
      <c r="B32" s="5" t="s">
        <v>11</v>
      </c>
      <c r="C32" s="114">
        <f>SUM(C22+C24+C26+C28+C30)</f>
        <v>90636</v>
      </c>
      <c r="D32" s="26">
        <f t="shared" ref="D32:O32" si="4">SUM(D22+D24+D26+D28+D30)</f>
        <v>0</v>
      </c>
      <c r="E32" s="26">
        <f t="shared" si="4"/>
        <v>8657</v>
      </c>
      <c r="F32" s="26">
        <f t="shared" si="4"/>
        <v>4407</v>
      </c>
      <c r="G32" s="26">
        <f t="shared" si="4"/>
        <v>6417</v>
      </c>
      <c r="H32" s="26">
        <f t="shared" si="4"/>
        <v>3600</v>
      </c>
      <c r="I32" s="26">
        <f t="shared" si="4"/>
        <v>3701</v>
      </c>
      <c r="J32" s="26">
        <f t="shared" si="4"/>
        <v>19434</v>
      </c>
      <c r="K32" s="26">
        <f t="shared" si="4"/>
        <v>19149</v>
      </c>
      <c r="L32" s="26">
        <f t="shared" si="4"/>
        <v>5789</v>
      </c>
      <c r="M32" s="26">
        <f t="shared" si="4"/>
        <v>4585</v>
      </c>
      <c r="N32" s="26">
        <f t="shared" si="4"/>
        <v>8496</v>
      </c>
      <c r="O32" s="26">
        <f t="shared" si="4"/>
        <v>6401</v>
      </c>
    </row>
    <row r="33" spans="1:15" ht="15.75" thickBot="1">
      <c r="A33" s="36" t="s">
        <v>18</v>
      </c>
      <c r="B33" s="34"/>
      <c r="C33" s="116">
        <f>SUM(C21:C31)</f>
        <v>478192</v>
      </c>
      <c r="D33" s="34">
        <f t="shared" ref="D33:O33" si="5">SUM(D21:D30)</f>
        <v>16850</v>
      </c>
      <c r="E33" s="34">
        <f t="shared" si="5"/>
        <v>20032</v>
      </c>
      <c r="F33" s="34">
        <f t="shared" si="5"/>
        <v>18155</v>
      </c>
      <c r="G33" s="34">
        <f t="shared" si="5"/>
        <v>22102</v>
      </c>
      <c r="H33" s="34">
        <f t="shared" si="5"/>
        <v>19011</v>
      </c>
      <c r="I33" s="34">
        <f t="shared" si="5"/>
        <v>29109</v>
      </c>
      <c r="J33" s="34">
        <f t="shared" si="5"/>
        <v>34813</v>
      </c>
      <c r="K33" s="34">
        <f t="shared" si="5"/>
        <v>33145</v>
      </c>
      <c r="L33" s="34">
        <f t="shared" si="5"/>
        <v>24090</v>
      </c>
      <c r="M33" s="34">
        <f t="shared" si="5"/>
        <v>27625</v>
      </c>
      <c r="N33" s="34">
        <f t="shared" si="5"/>
        <v>22492</v>
      </c>
      <c r="O33" s="35">
        <f t="shared" si="5"/>
        <v>16990</v>
      </c>
    </row>
    <row r="34" spans="1:15" ht="15.75" thickBot="1"/>
    <row r="35" spans="1:15" ht="15.75" thickBot="1">
      <c r="A35" s="124" t="s">
        <v>21</v>
      </c>
      <c r="B35" s="129">
        <v>106</v>
      </c>
    </row>
    <row r="36" spans="1:15">
      <c r="A36" s="125" t="s">
        <v>10</v>
      </c>
      <c r="B36" s="126">
        <v>54</v>
      </c>
    </row>
    <row r="37" spans="1:15" ht="15.75" thickBot="1">
      <c r="A37" s="127" t="s">
        <v>11</v>
      </c>
      <c r="B37" s="128">
        <v>52</v>
      </c>
    </row>
    <row r="39" spans="1:15" ht="16.5" thickBot="1">
      <c r="A39" s="19" t="s">
        <v>17</v>
      </c>
      <c r="B39" s="21"/>
      <c r="C39" s="21"/>
      <c r="D39" s="21"/>
      <c r="E39" s="21"/>
      <c r="F39" s="21"/>
      <c r="G39" s="21"/>
    </row>
    <row r="40" spans="1:15" ht="31.5">
      <c r="A40" s="68"/>
      <c r="B40" s="87"/>
      <c r="C40" s="97" t="s">
        <v>8</v>
      </c>
      <c r="D40" s="94">
        <v>1</v>
      </c>
      <c r="E40" s="96">
        <v>2</v>
      </c>
      <c r="F40" s="94">
        <v>3</v>
      </c>
      <c r="G40" s="96">
        <v>4</v>
      </c>
    </row>
    <row r="41" spans="1:15" ht="16.5" thickBot="1">
      <c r="A41" s="71"/>
      <c r="B41" s="88"/>
      <c r="C41" s="98"/>
      <c r="D41" s="88"/>
      <c r="E41" s="71"/>
      <c r="F41" s="88"/>
      <c r="G41" s="71"/>
    </row>
    <row r="42" spans="1:15" ht="15.75">
      <c r="A42" s="68" t="s">
        <v>1</v>
      </c>
      <c r="B42" s="87" t="s">
        <v>10</v>
      </c>
      <c r="C42" s="99">
        <v>20355</v>
      </c>
      <c r="D42" s="87"/>
      <c r="E42" s="68"/>
      <c r="F42" s="87"/>
      <c r="G42" s="68"/>
    </row>
    <row r="43" spans="1:15" ht="16.5" thickBot="1">
      <c r="A43" s="72"/>
      <c r="B43" s="89" t="s">
        <v>11</v>
      </c>
      <c r="C43" s="100">
        <v>52951</v>
      </c>
      <c r="D43" s="89"/>
      <c r="E43" s="72"/>
      <c r="F43" s="89"/>
      <c r="G43" s="72"/>
    </row>
    <row r="44" spans="1:15" ht="15.75">
      <c r="A44" s="74" t="s">
        <v>2</v>
      </c>
      <c r="B44" s="90" t="s">
        <v>10</v>
      </c>
      <c r="C44" s="101">
        <v>100802</v>
      </c>
      <c r="D44" s="90"/>
      <c r="E44" s="74"/>
      <c r="F44" s="90"/>
      <c r="G44" s="74"/>
    </row>
    <row r="45" spans="1:15" ht="16.5" thickBot="1">
      <c r="A45" s="71"/>
      <c r="B45" s="88" t="s">
        <v>11</v>
      </c>
      <c r="C45" s="98">
        <v>87083</v>
      </c>
      <c r="D45" s="88"/>
      <c r="E45" s="71"/>
      <c r="F45" s="88"/>
      <c r="G45" s="71"/>
    </row>
    <row r="46" spans="1:15" ht="15.75">
      <c r="A46" s="68" t="s">
        <v>12</v>
      </c>
      <c r="B46" s="87" t="s">
        <v>10</v>
      </c>
      <c r="C46" s="99">
        <v>4936</v>
      </c>
      <c r="D46" s="87"/>
      <c r="E46" s="68"/>
      <c r="F46" s="87"/>
      <c r="G46" s="68"/>
    </row>
    <row r="47" spans="1:15" ht="16.5" thickBot="1">
      <c r="A47" s="72"/>
      <c r="B47" s="89" t="s">
        <v>11</v>
      </c>
      <c r="C47" s="100">
        <v>4794</v>
      </c>
      <c r="D47" s="89"/>
      <c r="E47" s="72"/>
      <c r="F47" s="89"/>
      <c r="G47" s="72"/>
    </row>
    <row r="48" spans="1:15" ht="15.75">
      <c r="A48" s="74" t="s">
        <v>13</v>
      </c>
      <c r="B48" s="90" t="s">
        <v>10</v>
      </c>
      <c r="C48" s="101">
        <v>5257</v>
      </c>
      <c r="D48" s="90"/>
      <c r="E48" s="74"/>
      <c r="F48" s="90"/>
      <c r="G48" s="74"/>
    </row>
    <row r="49" spans="1:7" ht="16.5" thickBot="1">
      <c r="A49" s="71"/>
      <c r="B49" s="88" t="s">
        <v>11</v>
      </c>
      <c r="C49" s="98">
        <v>3483</v>
      </c>
      <c r="D49" s="88"/>
      <c r="E49" s="71"/>
      <c r="F49" s="88"/>
      <c r="G49" s="71"/>
    </row>
    <row r="50" spans="1:7" ht="15.75">
      <c r="A50" s="68" t="s">
        <v>14</v>
      </c>
      <c r="B50" s="87" t="s">
        <v>10</v>
      </c>
      <c r="C50" s="99">
        <v>100840</v>
      </c>
      <c r="D50" s="87"/>
      <c r="E50" s="68"/>
      <c r="F50" s="87"/>
      <c r="G50" s="68"/>
    </row>
    <row r="51" spans="1:7" ht="16.5" thickBot="1">
      <c r="A51" s="72"/>
      <c r="B51" s="89" t="s">
        <v>11</v>
      </c>
      <c r="C51" s="100">
        <v>78020</v>
      </c>
      <c r="D51" s="89"/>
      <c r="E51" s="72"/>
      <c r="F51" s="89"/>
      <c r="G51" s="72"/>
    </row>
    <row r="52" spans="1:7" ht="16.5" thickBot="1">
      <c r="A52" s="221" t="s">
        <v>7</v>
      </c>
      <c r="B52" s="106" t="s">
        <v>10</v>
      </c>
      <c r="C52" s="107">
        <f>SUM(C42+C44+C46+C48+C50)</f>
        <v>232190</v>
      </c>
      <c r="D52" s="108">
        <f>SUM(D14:F14)</f>
        <v>54690.014197823002</v>
      </c>
      <c r="E52" s="107">
        <f>SUM(G14:I14)</f>
        <v>59753.904401325126</v>
      </c>
      <c r="F52" s="108">
        <f>SUM(J14:L14)</f>
        <v>62792.238523426407</v>
      </c>
      <c r="G52" s="107">
        <f>SUM(M14:O14)</f>
        <v>54953.842877425443</v>
      </c>
    </row>
    <row r="53" spans="1:7" ht="16.5" thickBot="1">
      <c r="A53" s="222"/>
      <c r="B53" s="105" t="s">
        <v>11</v>
      </c>
      <c r="C53" s="104">
        <f>SUM(C43+C45+C47+C49+C51)</f>
        <v>226331</v>
      </c>
      <c r="D53" s="105">
        <f>SUM(D15:F15)</f>
        <v>53309.985802176998</v>
      </c>
      <c r="E53" s="104">
        <f>SUM(G15:I15)</f>
        <v>58246.095598674874</v>
      </c>
      <c r="F53" s="105">
        <f>SUM(J15:L15)</f>
        <v>61207.761476573593</v>
      </c>
      <c r="G53" s="104">
        <f>SUM(M15:O15)</f>
        <v>53567.157122574557</v>
      </c>
    </row>
    <row r="54" spans="1:7" ht="16.5" thickBot="1">
      <c r="A54" s="86" t="s">
        <v>19</v>
      </c>
      <c r="B54" s="91"/>
      <c r="C54" s="103">
        <f>SUM(C42:C51)</f>
        <v>458521</v>
      </c>
      <c r="D54" s="91">
        <f>SUM(D16:F16)</f>
        <v>108000</v>
      </c>
      <c r="E54" s="93">
        <f>SUM(G16:I16)</f>
        <v>118000</v>
      </c>
      <c r="F54" s="91">
        <f>SUM(J16:L16)</f>
        <v>124000</v>
      </c>
      <c r="G54" s="93">
        <f>SUM(M16:O16)</f>
        <v>108521</v>
      </c>
    </row>
    <row r="55" spans="1:7" ht="15.75">
      <c r="A55" s="20"/>
      <c r="B55" s="20"/>
      <c r="C55" s="20"/>
      <c r="D55" s="20"/>
      <c r="E55" s="20"/>
      <c r="F55" s="20"/>
      <c r="G55" s="20"/>
    </row>
    <row r="56" spans="1:7" ht="16.5" thickBot="1">
      <c r="A56" s="20"/>
      <c r="B56" s="20"/>
      <c r="C56" s="20"/>
      <c r="D56" s="20"/>
      <c r="E56" s="20"/>
      <c r="F56" s="20"/>
      <c r="G56" s="20"/>
    </row>
    <row r="57" spans="1:7" ht="31.5">
      <c r="A57" s="68"/>
      <c r="B57" s="87"/>
      <c r="C57" s="97" t="s">
        <v>9</v>
      </c>
      <c r="D57" s="94">
        <v>1</v>
      </c>
      <c r="E57" s="96">
        <v>2</v>
      </c>
      <c r="F57" s="94">
        <v>3</v>
      </c>
      <c r="G57" s="96">
        <v>4</v>
      </c>
    </row>
    <row r="58" spans="1:7" ht="16.5" thickBot="1">
      <c r="A58" s="71"/>
      <c r="B58" s="88"/>
      <c r="C58" s="98"/>
      <c r="D58" s="88"/>
      <c r="E58" s="71"/>
      <c r="F58" s="88"/>
      <c r="G58" s="71"/>
    </row>
    <row r="59" spans="1:7" ht="16.5" thickBot="1">
      <c r="A59" s="68" t="s">
        <v>1</v>
      </c>
      <c r="B59" s="87" t="s">
        <v>10</v>
      </c>
      <c r="C59" s="99">
        <f>SUM(D59:O59)</f>
        <v>24775</v>
      </c>
      <c r="D59" s="87">
        <f>SUM(D21:F21)</f>
        <v>6044</v>
      </c>
      <c r="E59" s="68">
        <f>SUM(G21:I21)</f>
        <v>6252</v>
      </c>
      <c r="F59" s="87">
        <f>SUM(J21:L21)</f>
        <v>6663</v>
      </c>
      <c r="G59" s="68">
        <f>SUM(M21:O21)</f>
        <v>5816</v>
      </c>
    </row>
    <row r="60" spans="1:7" ht="16.5" thickBot="1">
      <c r="A60" s="72"/>
      <c r="B60" s="89" t="s">
        <v>11</v>
      </c>
      <c r="C60" s="99">
        <f t="shared" ref="C60:C68" si="6">SUM(D60:O60)</f>
        <v>12881</v>
      </c>
      <c r="D60" s="87">
        <f t="shared" ref="D60:D68" si="7">SUM(D22:F22)</f>
        <v>1585</v>
      </c>
      <c r="E60" s="68">
        <f t="shared" ref="E60:E68" si="8">SUM(G22:I22)</f>
        <v>5916</v>
      </c>
      <c r="F60" s="87">
        <f t="shared" ref="F60:F68" si="9">SUM(J22:L22)</f>
        <v>2896</v>
      </c>
      <c r="G60" s="68">
        <f t="shared" ref="G60:G68" si="10">SUM(M22:O22)</f>
        <v>2484</v>
      </c>
    </row>
    <row r="61" spans="1:7" ht="16.5" thickBot="1">
      <c r="A61" s="74" t="s">
        <v>2</v>
      </c>
      <c r="B61" s="90" t="s">
        <v>10</v>
      </c>
      <c r="C61" s="99">
        <f t="shared" si="6"/>
        <v>90627</v>
      </c>
      <c r="D61" s="87">
        <f t="shared" si="7"/>
        <v>26027</v>
      </c>
      <c r="E61" s="68">
        <f t="shared" si="8"/>
        <v>24660</v>
      </c>
      <c r="F61" s="87">
        <f t="shared" si="9"/>
        <v>20983</v>
      </c>
      <c r="G61" s="68">
        <f t="shared" si="10"/>
        <v>18957</v>
      </c>
    </row>
    <row r="62" spans="1:7" ht="16.5" thickBot="1">
      <c r="A62" s="71"/>
      <c r="B62" s="88" t="s">
        <v>11</v>
      </c>
      <c r="C62" s="99">
        <f t="shared" si="6"/>
        <v>27257</v>
      </c>
      <c r="D62" s="87">
        <f t="shared" si="7"/>
        <v>11479</v>
      </c>
      <c r="E62" s="68">
        <f t="shared" si="8"/>
        <v>4101</v>
      </c>
      <c r="F62" s="87">
        <f t="shared" si="9"/>
        <v>5763</v>
      </c>
      <c r="G62" s="68">
        <f t="shared" si="10"/>
        <v>5914</v>
      </c>
    </row>
    <row r="63" spans="1:7" ht="16.5" thickBot="1">
      <c r="A63" s="68" t="s">
        <v>12</v>
      </c>
      <c r="B63" s="87" t="s">
        <v>10</v>
      </c>
      <c r="C63" s="99">
        <f t="shared" si="6"/>
        <v>5523</v>
      </c>
      <c r="D63" s="87">
        <f t="shared" si="7"/>
        <v>0</v>
      </c>
      <c r="E63" s="68">
        <f t="shared" si="8"/>
        <v>2880</v>
      </c>
      <c r="F63" s="87">
        <f t="shared" si="9"/>
        <v>1873</v>
      </c>
      <c r="G63" s="68">
        <f t="shared" si="10"/>
        <v>770</v>
      </c>
    </row>
    <row r="64" spans="1:7" ht="16.5" thickBot="1">
      <c r="A64" s="72"/>
      <c r="B64" s="89" t="s">
        <v>11</v>
      </c>
      <c r="C64" s="99">
        <f t="shared" si="6"/>
        <v>0</v>
      </c>
      <c r="D64" s="87">
        <f t="shared" si="7"/>
        <v>0</v>
      </c>
      <c r="E64" s="68">
        <f t="shared" si="8"/>
        <v>0</v>
      </c>
      <c r="F64" s="87">
        <f t="shared" si="9"/>
        <v>0</v>
      </c>
      <c r="G64" s="68">
        <f t="shared" si="10"/>
        <v>0</v>
      </c>
    </row>
    <row r="65" spans="1:7" ht="16.5" thickBot="1">
      <c r="A65" s="74" t="s">
        <v>13</v>
      </c>
      <c r="B65" s="90" t="s">
        <v>10</v>
      </c>
      <c r="C65" s="99">
        <f t="shared" si="6"/>
        <v>4884</v>
      </c>
      <c r="D65" s="87">
        <f t="shared" si="7"/>
        <v>0</v>
      </c>
      <c r="E65" s="68">
        <f t="shared" si="8"/>
        <v>1103</v>
      </c>
      <c r="F65" s="87">
        <f t="shared" si="9"/>
        <v>2069</v>
      </c>
      <c r="G65" s="68">
        <f t="shared" si="10"/>
        <v>1712</v>
      </c>
    </row>
    <row r="66" spans="1:7" ht="16.5" thickBot="1">
      <c r="A66" s="71"/>
      <c r="B66" s="88" t="s">
        <v>11</v>
      </c>
      <c r="C66" s="99">
        <f t="shared" si="6"/>
        <v>3470</v>
      </c>
      <c r="D66" s="87">
        <f t="shared" si="7"/>
        <v>0</v>
      </c>
      <c r="E66" s="68">
        <f t="shared" si="8"/>
        <v>0</v>
      </c>
      <c r="F66" s="87">
        <f t="shared" si="9"/>
        <v>1859</v>
      </c>
      <c r="G66" s="68">
        <f t="shared" si="10"/>
        <v>1611</v>
      </c>
    </row>
    <row r="67" spans="1:7" ht="16.5" thickBot="1">
      <c r="A67" s="68" t="s">
        <v>14</v>
      </c>
      <c r="B67" s="87" t="s">
        <v>10</v>
      </c>
      <c r="C67" s="99">
        <f t="shared" si="6"/>
        <v>67969</v>
      </c>
      <c r="D67" s="87">
        <f t="shared" si="7"/>
        <v>9902</v>
      </c>
      <c r="E67" s="68">
        <f t="shared" si="8"/>
        <v>21609</v>
      </c>
      <c r="F67" s="87">
        <f t="shared" si="9"/>
        <v>16088</v>
      </c>
      <c r="G67" s="68">
        <f t="shared" si="10"/>
        <v>20370</v>
      </c>
    </row>
    <row r="68" spans="1:7" ht="16.5" thickBot="1">
      <c r="A68" s="71"/>
      <c r="B68" s="88" t="s">
        <v>11</v>
      </c>
      <c r="C68" s="102">
        <f t="shared" si="6"/>
        <v>47028</v>
      </c>
      <c r="D68" s="95">
        <f t="shared" si="7"/>
        <v>0</v>
      </c>
      <c r="E68" s="92">
        <f t="shared" si="8"/>
        <v>3701</v>
      </c>
      <c r="F68" s="95">
        <f t="shared" si="9"/>
        <v>33854</v>
      </c>
      <c r="G68" s="92">
        <f t="shared" si="10"/>
        <v>9473</v>
      </c>
    </row>
    <row r="69" spans="1:7" ht="16.5" thickBot="1">
      <c r="A69" s="221" t="s">
        <v>7</v>
      </c>
      <c r="B69" s="106" t="s">
        <v>10</v>
      </c>
      <c r="C69" s="107">
        <f>SUM(C59+C61+C63+C65+C67)</f>
        <v>193778</v>
      </c>
      <c r="D69" s="108">
        <f t="shared" ref="D69:G69" si="11">SUM(D59+D61+D63+D65+D67)</f>
        <v>41973</v>
      </c>
      <c r="E69" s="107">
        <f t="shared" si="11"/>
        <v>56504</v>
      </c>
      <c r="F69" s="108">
        <f t="shared" si="11"/>
        <v>47676</v>
      </c>
      <c r="G69" s="107">
        <f t="shared" si="11"/>
        <v>47625</v>
      </c>
    </row>
    <row r="70" spans="1:7" ht="16.5" thickBot="1">
      <c r="A70" s="222"/>
      <c r="B70" s="105" t="s">
        <v>11</v>
      </c>
      <c r="C70" s="104">
        <f>SUM(C60+C62+C64+C66+C68)</f>
        <v>90636</v>
      </c>
      <c r="D70" s="105">
        <f t="shared" ref="D70:G70" si="12">SUM(D60+D62+D64+D66+D68)</f>
        <v>13064</v>
      </c>
      <c r="E70" s="104">
        <f t="shared" si="12"/>
        <v>13718</v>
      </c>
      <c r="F70" s="105">
        <f t="shared" si="12"/>
        <v>44372</v>
      </c>
      <c r="G70" s="104">
        <f t="shared" si="12"/>
        <v>19482</v>
      </c>
    </row>
    <row r="71" spans="1:7" ht="16.5" thickBot="1">
      <c r="A71" s="86" t="s">
        <v>19</v>
      </c>
      <c r="B71" s="91"/>
      <c r="C71" s="103">
        <f>SUM(C59:C68)</f>
        <v>284414</v>
      </c>
      <c r="D71" s="91">
        <f t="shared" ref="D71:G71" si="13">SUM(D59:D68)</f>
        <v>55037</v>
      </c>
      <c r="E71" s="93">
        <f t="shared" si="13"/>
        <v>70222</v>
      </c>
      <c r="F71" s="91">
        <f t="shared" si="13"/>
        <v>92048</v>
      </c>
      <c r="G71" s="93">
        <f t="shared" si="13"/>
        <v>67107</v>
      </c>
    </row>
    <row r="72" spans="1:7" ht="15.75">
      <c r="A72" s="21"/>
      <c r="B72" s="21"/>
      <c r="C72" s="21"/>
      <c r="D72" s="21"/>
      <c r="E72" s="21"/>
      <c r="F72" s="21"/>
      <c r="G72" s="21"/>
    </row>
    <row r="73" spans="1:7" ht="15.75">
      <c r="A73" s="21"/>
      <c r="B73" s="21"/>
      <c r="C73" s="21"/>
      <c r="D73" s="21"/>
      <c r="E73" s="21"/>
      <c r="F73" s="21"/>
      <c r="G73" s="21"/>
    </row>
  </sheetData>
  <mergeCells count="5">
    <mergeCell ref="B1:N1"/>
    <mergeCell ref="A14:A15"/>
    <mergeCell ref="A52:A53"/>
    <mergeCell ref="A31:A32"/>
    <mergeCell ref="A69:A70"/>
  </mergeCells>
  <pageMargins left="0.11811023622047245" right="0.11811023622047245" top="1.1417322834645669" bottom="0.11811023622047245" header="0" footer="0"/>
  <pageSetup paperSize="9" scale="9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87"/>
  <sheetViews>
    <sheetView topLeftCell="A4" zoomScale="90" zoomScaleNormal="90" workbookViewId="0">
      <selection activeCell="S28" sqref="S28"/>
    </sheetView>
  </sheetViews>
  <sheetFormatPr defaultRowHeight="15"/>
  <cols>
    <col min="1" max="1" width="13.85546875" customWidth="1"/>
    <col min="2" max="2" width="18.5703125" customWidth="1"/>
  </cols>
  <sheetData>
    <row r="1" spans="1:19" ht="19.5" thickBot="1">
      <c r="A1" s="1"/>
      <c r="B1" s="1"/>
      <c r="C1" s="1"/>
      <c r="D1" s="231" t="s">
        <v>48</v>
      </c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</row>
    <row r="2" spans="1:19">
      <c r="A2" s="229" t="s">
        <v>42</v>
      </c>
      <c r="B2" s="8"/>
      <c r="C2" s="28" t="s">
        <v>26</v>
      </c>
      <c r="D2" s="28" t="s">
        <v>27</v>
      </c>
      <c r="E2" s="156" t="s">
        <v>28</v>
      </c>
      <c r="F2" s="144" t="s">
        <v>25</v>
      </c>
      <c r="G2" s="51" t="s">
        <v>29</v>
      </c>
      <c r="H2" s="28" t="s">
        <v>30</v>
      </c>
      <c r="I2" s="156" t="s">
        <v>31</v>
      </c>
      <c r="J2" s="144" t="s">
        <v>32</v>
      </c>
      <c r="K2" s="51" t="s">
        <v>33</v>
      </c>
      <c r="L2" s="28" t="s">
        <v>34</v>
      </c>
      <c r="M2" s="156" t="s">
        <v>35</v>
      </c>
      <c r="N2" s="144" t="s">
        <v>36</v>
      </c>
      <c r="O2" s="51" t="s">
        <v>37</v>
      </c>
      <c r="P2" s="28" t="s">
        <v>38</v>
      </c>
      <c r="Q2" s="157" t="s">
        <v>39</v>
      </c>
      <c r="R2" s="144" t="s">
        <v>40</v>
      </c>
      <c r="S2" s="149" t="s">
        <v>41</v>
      </c>
    </row>
    <row r="3" spans="1:19" ht="15.75" thickBot="1">
      <c r="A3" s="230"/>
      <c r="B3" s="11"/>
      <c r="C3" s="11"/>
      <c r="D3" s="11"/>
      <c r="E3" s="123"/>
      <c r="F3" s="47"/>
      <c r="G3" s="49"/>
      <c r="H3" s="11"/>
      <c r="I3" s="123"/>
      <c r="J3" s="47"/>
      <c r="K3" s="49"/>
      <c r="L3" s="11"/>
      <c r="M3" s="123"/>
      <c r="N3" s="47"/>
      <c r="O3" s="49"/>
      <c r="P3" s="11"/>
      <c r="Q3" s="123"/>
      <c r="R3" s="47"/>
      <c r="S3" s="152"/>
    </row>
    <row r="4" spans="1:19">
      <c r="A4" s="232" t="s">
        <v>1</v>
      </c>
      <c r="B4" s="118" t="s">
        <v>24</v>
      </c>
      <c r="C4" s="7">
        <v>7657</v>
      </c>
      <c r="D4" s="8">
        <v>6833</v>
      </c>
      <c r="E4" s="122">
        <v>7518</v>
      </c>
      <c r="F4" s="46">
        <f>SUM(C4:E4)</f>
        <v>22008</v>
      </c>
      <c r="G4" s="37">
        <v>9125</v>
      </c>
      <c r="H4" s="8">
        <v>9205</v>
      </c>
      <c r="I4" s="122">
        <v>9249</v>
      </c>
      <c r="J4" s="46">
        <f>SUM(G4:I4)</f>
        <v>27579</v>
      </c>
      <c r="K4" s="37">
        <v>6711</v>
      </c>
      <c r="L4" s="8">
        <v>6632</v>
      </c>
      <c r="M4" s="122">
        <v>7120</v>
      </c>
      <c r="N4" s="46">
        <f>SUM(K4:M4)</f>
        <v>20463</v>
      </c>
      <c r="O4" s="37">
        <v>9200</v>
      </c>
      <c r="P4" s="8">
        <v>9200</v>
      </c>
      <c r="Q4" s="122">
        <v>9200</v>
      </c>
      <c r="R4" s="46">
        <f>SUM(O4:Q4)</f>
        <v>27600</v>
      </c>
      <c r="S4" s="151">
        <f>SUM(R4,N4,J4,F4)</f>
        <v>97650</v>
      </c>
    </row>
    <row r="5" spans="1:19" ht="15.75" thickBot="1">
      <c r="A5" s="224"/>
      <c r="B5" s="133" t="s">
        <v>23</v>
      </c>
      <c r="C5" s="10">
        <f>SUM(C6:C7)</f>
        <v>3255</v>
      </c>
      <c r="D5" s="11">
        <f t="shared" ref="D5:S5" si="0">SUM(D6:D7)</f>
        <v>3003</v>
      </c>
      <c r="E5" s="123">
        <f t="shared" si="0"/>
        <v>2705</v>
      </c>
      <c r="F5" s="47">
        <f t="shared" si="0"/>
        <v>8963</v>
      </c>
      <c r="G5" s="49">
        <f t="shared" si="0"/>
        <v>3045</v>
      </c>
      <c r="H5" s="11">
        <f t="shared" si="0"/>
        <v>1731</v>
      </c>
      <c r="I5" s="123">
        <f t="shared" si="0"/>
        <v>2437</v>
      </c>
      <c r="J5" s="47">
        <f t="shared" si="0"/>
        <v>7213</v>
      </c>
      <c r="K5" s="49">
        <f t="shared" si="0"/>
        <v>1893</v>
      </c>
      <c r="L5" s="11">
        <f t="shared" si="0"/>
        <v>3355</v>
      </c>
      <c r="M5" s="123">
        <f t="shared" si="0"/>
        <v>3192</v>
      </c>
      <c r="N5" s="47">
        <f t="shared" si="0"/>
        <v>8440</v>
      </c>
      <c r="O5" s="49">
        <f t="shared" si="0"/>
        <v>2944</v>
      </c>
      <c r="P5" s="11">
        <f t="shared" si="0"/>
        <v>2728</v>
      </c>
      <c r="Q5" s="123">
        <f t="shared" si="0"/>
        <v>851</v>
      </c>
      <c r="R5" s="47">
        <f t="shared" si="0"/>
        <v>6523</v>
      </c>
      <c r="S5" s="152">
        <f t="shared" si="0"/>
        <v>31139</v>
      </c>
    </row>
    <row r="6" spans="1:19">
      <c r="A6" s="224"/>
      <c r="B6" s="132" t="s">
        <v>10</v>
      </c>
      <c r="C6" s="6">
        <v>2307</v>
      </c>
      <c r="D6" s="6">
        <v>1979</v>
      </c>
      <c r="E6" s="120">
        <v>1706</v>
      </c>
      <c r="F6" s="148">
        <f t="shared" ref="F6:F27" si="1">SUM(C6:E6)</f>
        <v>5992</v>
      </c>
      <c r="G6" s="141">
        <v>2139</v>
      </c>
      <c r="H6" s="6">
        <v>1119</v>
      </c>
      <c r="I6" s="120">
        <v>1771</v>
      </c>
      <c r="J6" s="148">
        <f t="shared" ref="J6:J27" si="2">SUM(G6:I6)</f>
        <v>5029</v>
      </c>
      <c r="K6" s="141">
        <v>1276</v>
      </c>
      <c r="L6" s="6">
        <v>2576</v>
      </c>
      <c r="M6" s="120">
        <v>2410</v>
      </c>
      <c r="N6" s="148">
        <f t="shared" ref="N6:N27" si="3">SUM(K6:M6)</f>
        <v>6262</v>
      </c>
      <c r="O6" s="141">
        <v>2259</v>
      </c>
      <c r="P6" s="6">
        <v>1808</v>
      </c>
      <c r="Q6" s="120"/>
      <c r="R6" s="148">
        <f t="shared" ref="R6:R27" si="4">SUM(O6:Q6)</f>
        <v>4067</v>
      </c>
      <c r="S6" s="153">
        <f t="shared" ref="S6:S27" si="5">SUM(R6,N6,J6,F6)</f>
        <v>21350</v>
      </c>
    </row>
    <row r="7" spans="1:19" ht="15.75" thickBot="1">
      <c r="A7" s="225"/>
      <c r="B7" s="10" t="s">
        <v>11</v>
      </c>
      <c r="C7" s="5">
        <v>948</v>
      </c>
      <c r="D7" s="5">
        <v>1024</v>
      </c>
      <c r="E7" s="117">
        <v>999</v>
      </c>
      <c r="F7" s="147">
        <f t="shared" si="1"/>
        <v>2971</v>
      </c>
      <c r="G7" s="39">
        <v>906</v>
      </c>
      <c r="H7" s="5">
        <v>612</v>
      </c>
      <c r="I7" s="117">
        <v>666</v>
      </c>
      <c r="J7" s="147">
        <f t="shared" si="2"/>
        <v>2184</v>
      </c>
      <c r="K7" s="39">
        <v>617</v>
      </c>
      <c r="L7" s="5">
        <v>779</v>
      </c>
      <c r="M7" s="117">
        <v>782</v>
      </c>
      <c r="N7" s="147">
        <f t="shared" si="3"/>
        <v>2178</v>
      </c>
      <c r="O7" s="39">
        <v>685</v>
      </c>
      <c r="P7" s="5">
        <v>920</v>
      </c>
      <c r="Q7" s="117">
        <v>851</v>
      </c>
      <c r="R7" s="147">
        <f t="shared" si="4"/>
        <v>2456</v>
      </c>
      <c r="S7" s="150">
        <f t="shared" si="5"/>
        <v>9789</v>
      </c>
    </row>
    <row r="8" spans="1:19">
      <c r="A8" s="232" t="s">
        <v>2</v>
      </c>
      <c r="B8" s="118" t="s">
        <v>24</v>
      </c>
      <c r="C8" s="7">
        <v>20420</v>
      </c>
      <c r="D8" s="8">
        <v>17415</v>
      </c>
      <c r="E8" s="122">
        <v>18500</v>
      </c>
      <c r="F8" s="46">
        <f t="shared" si="1"/>
        <v>56335</v>
      </c>
      <c r="G8" s="37">
        <v>26960</v>
      </c>
      <c r="H8" s="8">
        <v>23000</v>
      </c>
      <c r="I8" s="122">
        <v>18620</v>
      </c>
      <c r="J8" s="46">
        <f t="shared" si="2"/>
        <v>68580</v>
      </c>
      <c r="K8" s="37">
        <v>17515</v>
      </c>
      <c r="L8" s="8">
        <v>18680</v>
      </c>
      <c r="M8" s="122">
        <v>18900</v>
      </c>
      <c r="N8" s="46">
        <f t="shared" si="3"/>
        <v>55095</v>
      </c>
      <c r="O8" s="37">
        <v>18900</v>
      </c>
      <c r="P8" s="8">
        <v>17274</v>
      </c>
      <c r="Q8" s="122">
        <v>18120</v>
      </c>
      <c r="R8" s="46">
        <f t="shared" si="4"/>
        <v>54294</v>
      </c>
      <c r="S8" s="151">
        <f t="shared" si="5"/>
        <v>234304</v>
      </c>
    </row>
    <row r="9" spans="1:19" ht="15.75" thickBot="1">
      <c r="A9" s="224"/>
      <c r="B9" s="133" t="s">
        <v>23</v>
      </c>
      <c r="C9" s="10">
        <f>SUM(C10:C11)</f>
        <v>13451</v>
      </c>
      <c r="D9" s="11">
        <f t="shared" ref="D9:S9" si="6">SUM(D10:D11)</f>
        <v>8342</v>
      </c>
      <c r="E9" s="123">
        <f t="shared" si="6"/>
        <v>10872</v>
      </c>
      <c r="F9" s="47">
        <f t="shared" si="6"/>
        <v>32665</v>
      </c>
      <c r="G9" s="49">
        <f t="shared" si="6"/>
        <v>6220</v>
      </c>
      <c r="H9" s="11">
        <f t="shared" si="6"/>
        <v>10195</v>
      </c>
      <c r="I9" s="123">
        <f t="shared" si="6"/>
        <v>8257</v>
      </c>
      <c r="J9" s="47">
        <f t="shared" si="6"/>
        <v>24672</v>
      </c>
      <c r="K9" s="49">
        <f t="shared" si="6"/>
        <v>6727</v>
      </c>
      <c r="L9" s="11">
        <f t="shared" si="6"/>
        <v>6431</v>
      </c>
      <c r="M9" s="123">
        <f t="shared" si="6"/>
        <v>10646</v>
      </c>
      <c r="N9" s="47">
        <f t="shared" si="6"/>
        <v>23804</v>
      </c>
      <c r="O9" s="49">
        <f t="shared" si="6"/>
        <v>10979</v>
      </c>
      <c r="P9" s="11">
        <f t="shared" si="6"/>
        <v>11949</v>
      </c>
      <c r="Q9" s="123">
        <f t="shared" si="6"/>
        <v>14461</v>
      </c>
      <c r="R9" s="47">
        <f t="shared" si="6"/>
        <v>37389</v>
      </c>
      <c r="S9" s="152">
        <f t="shared" si="6"/>
        <v>118530</v>
      </c>
    </row>
    <row r="10" spans="1:19">
      <c r="A10" s="224"/>
      <c r="B10" s="132" t="s">
        <v>10</v>
      </c>
      <c r="C10" s="6">
        <v>10687</v>
      </c>
      <c r="D10" s="6">
        <v>5621</v>
      </c>
      <c r="E10" s="120">
        <v>7556</v>
      </c>
      <c r="F10" s="148">
        <f t="shared" si="1"/>
        <v>23864</v>
      </c>
      <c r="G10" s="141">
        <v>4520</v>
      </c>
      <c r="H10" s="6">
        <v>7915</v>
      </c>
      <c r="I10" s="120">
        <v>6353</v>
      </c>
      <c r="J10" s="148">
        <f t="shared" si="2"/>
        <v>18788</v>
      </c>
      <c r="K10" s="141">
        <v>6151</v>
      </c>
      <c r="L10" s="6">
        <v>5946</v>
      </c>
      <c r="M10" s="120">
        <v>8653</v>
      </c>
      <c r="N10" s="148">
        <f t="shared" si="3"/>
        <v>20750</v>
      </c>
      <c r="O10" s="141">
        <v>9299</v>
      </c>
      <c r="P10" s="6">
        <v>10329</v>
      </c>
      <c r="Q10" s="120">
        <v>11535</v>
      </c>
      <c r="R10" s="148">
        <f t="shared" si="4"/>
        <v>31163</v>
      </c>
      <c r="S10" s="153">
        <f t="shared" si="5"/>
        <v>94565</v>
      </c>
    </row>
    <row r="11" spans="1:19" ht="15.75" thickBot="1">
      <c r="A11" s="225"/>
      <c r="B11" s="10" t="s">
        <v>11</v>
      </c>
      <c r="C11" s="5">
        <v>2764</v>
      </c>
      <c r="D11" s="5">
        <v>2721</v>
      </c>
      <c r="E11" s="117">
        <v>3316</v>
      </c>
      <c r="F11" s="147">
        <f t="shared" si="1"/>
        <v>8801</v>
      </c>
      <c r="G11" s="39">
        <v>1700</v>
      </c>
      <c r="H11" s="5">
        <v>2280</v>
      </c>
      <c r="I11" s="117">
        <v>1904</v>
      </c>
      <c r="J11" s="147">
        <f t="shared" si="2"/>
        <v>5884</v>
      </c>
      <c r="K11" s="39">
        <v>576</v>
      </c>
      <c r="L11" s="5">
        <v>485</v>
      </c>
      <c r="M11" s="117">
        <v>1993</v>
      </c>
      <c r="N11" s="147">
        <f t="shared" si="3"/>
        <v>3054</v>
      </c>
      <c r="O11" s="39">
        <v>1680</v>
      </c>
      <c r="P11" s="5">
        <v>1620</v>
      </c>
      <c r="Q11" s="117">
        <v>2926</v>
      </c>
      <c r="R11" s="147">
        <f t="shared" si="4"/>
        <v>6226</v>
      </c>
      <c r="S11" s="150">
        <f t="shared" si="5"/>
        <v>23965</v>
      </c>
    </row>
    <row r="12" spans="1:19">
      <c r="A12" s="232" t="s">
        <v>12</v>
      </c>
      <c r="B12" s="118" t="s">
        <v>24</v>
      </c>
      <c r="C12" s="7"/>
      <c r="D12" s="8"/>
      <c r="E12" s="122"/>
      <c r="F12" s="46">
        <f t="shared" si="1"/>
        <v>0</v>
      </c>
      <c r="G12" s="37">
        <v>52</v>
      </c>
      <c r="H12" s="8">
        <v>430</v>
      </c>
      <c r="I12" s="122">
        <v>7636</v>
      </c>
      <c r="J12" s="46">
        <f t="shared" si="2"/>
        <v>8118</v>
      </c>
      <c r="K12" s="37">
        <v>2354</v>
      </c>
      <c r="L12" s="8">
        <v>2354</v>
      </c>
      <c r="M12" s="122">
        <v>2278</v>
      </c>
      <c r="N12" s="46">
        <f t="shared" si="3"/>
        <v>6986</v>
      </c>
      <c r="O12" s="37">
        <v>3922</v>
      </c>
      <c r="P12" s="8">
        <v>2278</v>
      </c>
      <c r="Q12" s="122">
        <v>1520</v>
      </c>
      <c r="R12" s="46">
        <f t="shared" si="4"/>
        <v>7720</v>
      </c>
      <c r="S12" s="151">
        <f t="shared" si="5"/>
        <v>22824</v>
      </c>
    </row>
    <row r="13" spans="1:19" ht="15.75" thickBot="1">
      <c r="A13" s="224"/>
      <c r="B13" s="133" t="s">
        <v>23</v>
      </c>
      <c r="C13" s="10">
        <f>SUM(C14:C15)</f>
        <v>0</v>
      </c>
      <c r="D13" s="10">
        <f t="shared" ref="D13:S13" si="7">SUM(D14:D15)</f>
        <v>0</v>
      </c>
      <c r="E13" s="119">
        <f t="shared" si="7"/>
        <v>0</v>
      </c>
      <c r="F13" s="47">
        <f t="shared" si="7"/>
        <v>0</v>
      </c>
      <c r="G13" s="49">
        <f t="shared" si="7"/>
        <v>0</v>
      </c>
      <c r="H13" s="10">
        <f t="shared" si="7"/>
        <v>215</v>
      </c>
      <c r="I13" s="119">
        <f>SUM(I14:I15)</f>
        <v>1105</v>
      </c>
      <c r="J13" s="47">
        <f t="shared" si="7"/>
        <v>1320</v>
      </c>
      <c r="K13" s="49">
        <f t="shared" si="7"/>
        <v>914</v>
      </c>
      <c r="L13" s="10">
        <f t="shared" si="7"/>
        <v>2919</v>
      </c>
      <c r="M13" s="119">
        <f t="shared" si="7"/>
        <v>1507</v>
      </c>
      <c r="N13" s="47">
        <f t="shared" si="7"/>
        <v>5340</v>
      </c>
      <c r="O13" s="49">
        <f t="shared" si="7"/>
        <v>1877</v>
      </c>
      <c r="P13" s="10">
        <f t="shared" si="7"/>
        <v>1072</v>
      </c>
      <c r="Q13" s="119">
        <f t="shared" si="7"/>
        <v>309</v>
      </c>
      <c r="R13" s="47">
        <f t="shared" si="7"/>
        <v>3258</v>
      </c>
      <c r="S13" s="152">
        <f t="shared" si="7"/>
        <v>9918</v>
      </c>
    </row>
    <row r="14" spans="1:19">
      <c r="A14" s="224"/>
      <c r="B14" s="132" t="s">
        <v>10</v>
      </c>
      <c r="C14" s="6"/>
      <c r="D14" s="6"/>
      <c r="E14" s="120"/>
      <c r="F14" s="148">
        <f t="shared" si="1"/>
        <v>0</v>
      </c>
      <c r="G14" s="141"/>
      <c r="H14" s="6">
        <v>215</v>
      </c>
      <c r="I14" s="120">
        <v>1105</v>
      </c>
      <c r="J14" s="148">
        <f t="shared" si="2"/>
        <v>1320</v>
      </c>
      <c r="K14" s="141">
        <v>788</v>
      </c>
      <c r="L14" s="6">
        <v>2870</v>
      </c>
      <c r="M14" s="120">
        <v>1438</v>
      </c>
      <c r="N14" s="148">
        <f t="shared" si="3"/>
        <v>5096</v>
      </c>
      <c r="O14" s="141">
        <v>1824</v>
      </c>
      <c r="P14" s="6">
        <v>805</v>
      </c>
      <c r="Q14" s="120">
        <v>309</v>
      </c>
      <c r="R14" s="148">
        <f t="shared" si="4"/>
        <v>2938</v>
      </c>
      <c r="S14" s="153">
        <f t="shared" si="5"/>
        <v>9354</v>
      </c>
    </row>
    <row r="15" spans="1:19" ht="15.75" thickBot="1">
      <c r="A15" s="225"/>
      <c r="B15" s="10" t="s">
        <v>11</v>
      </c>
      <c r="C15" s="5"/>
      <c r="D15" s="5"/>
      <c r="E15" s="117"/>
      <c r="F15" s="147">
        <f t="shared" si="1"/>
        <v>0</v>
      </c>
      <c r="G15" s="39"/>
      <c r="H15" s="5"/>
      <c r="I15" s="117"/>
      <c r="J15" s="147">
        <f t="shared" si="2"/>
        <v>0</v>
      </c>
      <c r="K15" s="39">
        <v>126</v>
      </c>
      <c r="L15" s="5">
        <v>49</v>
      </c>
      <c r="M15" s="117">
        <v>69</v>
      </c>
      <c r="N15" s="147">
        <f t="shared" si="3"/>
        <v>244</v>
      </c>
      <c r="O15" s="39">
        <v>53</v>
      </c>
      <c r="P15" s="5">
        <v>267</v>
      </c>
      <c r="Q15" s="117"/>
      <c r="R15" s="147">
        <f t="shared" si="4"/>
        <v>320</v>
      </c>
      <c r="S15" s="150">
        <f t="shared" si="5"/>
        <v>564</v>
      </c>
    </row>
    <row r="16" spans="1:19">
      <c r="A16" s="232" t="s">
        <v>13</v>
      </c>
      <c r="B16" s="118" t="s">
        <v>24</v>
      </c>
      <c r="C16" s="7">
        <v>1271</v>
      </c>
      <c r="D16" s="8">
        <v>822</v>
      </c>
      <c r="E16" s="122">
        <v>685</v>
      </c>
      <c r="F16" s="46">
        <f t="shared" si="1"/>
        <v>2778</v>
      </c>
      <c r="G16" s="37">
        <v>764</v>
      </c>
      <c r="H16" s="8">
        <v>790</v>
      </c>
      <c r="I16" s="122">
        <v>841</v>
      </c>
      <c r="J16" s="46">
        <f t="shared" si="2"/>
        <v>2395</v>
      </c>
      <c r="K16" s="37">
        <v>916</v>
      </c>
      <c r="L16" s="8">
        <v>1302</v>
      </c>
      <c r="M16" s="122">
        <v>1275</v>
      </c>
      <c r="N16" s="46">
        <f t="shared" si="3"/>
        <v>3493</v>
      </c>
      <c r="O16" s="37">
        <v>1961</v>
      </c>
      <c r="P16" s="8">
        <v>1794</v>
      </c>
      <c r="Q16" s="122">
        <v>2109</v>
      </c>
      <c r="R16" s="46">
        <f t="shared" si="4"/>
        <v>5864</v>
      </c>
      <c r="S16" s="151">
        <f t="shared" si="5"/>
        <v>14530</v>
      </c>
    </row>
    <row r="17" spans="1:19" ht="15.75" thickBot="1">
      <c r="A17" s="224"/>
      <c r="B17" s="133" t="s">
        <v>23</v>
      </c>
      <c r="C17" s="10">
        <f>SUM(C18:C19)</f>
        <v>972</v>
      </c>
      <c r="D17" s="10">
        <f t="shared" ref="D17:S17" si="8">SUM(D18:D19)</f>
        <v>884</v>
      </c>
      <c r="E17" s="119">
        <f t="shared" si="8"/>
        <v>738</v>
      </c>
      <c r="F17" s="47">
        <f t="shared" si="8"/>
        <v>2594</v>
      </c>
      <c r="G17" s="49">
        <f t="shared" si="8"/>
        <v>729</v>
      </c>
      <c r="H17" s="10">
        <f t="shared" si="8"/>
        <v>739</v>
      </c>
      <c r="I17" s="119">
        <f t="shared" si="8"/>
        <v>883</v>
      </c>
      <c r="J17" s="47">
        <f t="shared" si="8"/>
        <v>2351</v>
      </c>
      <c r="K17" s="49">
        <f t="shared" si="8"/>
        <v>866</v>
      </c>
      <c r="L17" s="10">
        <f t="shared" si="8"/>
        <v>1134</v>
      </c>
      <c r="M17" s="119">
        <f t="shared" si="8"/>
        <v>1184</v>
      </c>
      <c r="N17" s="47">
        <f t="shared" si="8"/>
        <v>3184</v>
      </c>
      <c r="O17" s="49">
        <f t="shared" si="8"/>
        <v>1571</v>
      </c>
      <c r="P17" s="10">
        <f t="shared" si="8"/>
        <v>1764</v>
      </c>
      <c r="Q17" s="119">
        <f t="shared" si="8"/>
        <v>1961</v>
      </c>
      <c r="R17" s="47">
        <f t="shared" si="8"/>
        <v>5296</v>
      </c>
      <c r="S17" s="152">
        <f t="shared" si="8"/>
        <v>13425</v>
      </c>
    </row>
    <row r="18" spans="1:19">
      <c r="A18" s="224"/>
      <c r="B18" s="132" t="s">
        <v>10</v>
      </c>
      <c r="C18" s="6">
        <v>435</v>
      </c>
      <c r="D18" s="6">
        <v>318</v>
      </c>
      <c r="E18" s="120">
        <v>279</v>
      </c>
      <c r="F18" s="148">
        <f t="shared" si="1"/>
        <v>1032</v>
      </c>
      <c r="G18" s="141">
        <v>402</v>
      </c>
      <c r="H18" s="6">
        <v>418</v>
      </c>
      <c r="I18" s="120">
        <v>662</v>
      </c>
      <c r="J18" s="148">
        <f t="shared" si="2"/>
        <v>1482</v>
      </c>
      <c r="K18" s="141">
        <v>655</v>
      </c>
      <c r="L18" s="6">
        <v>935</v>
      </c>
      <c r="M18" s="120">
        <v>880</v>
      </c>
      <c r="N18" s="148">
        <f t="shared" si="3"/>
        <v>2470</v>
      </c>
      <c r="O18" s="141">
        <v>1052</v>
      </c>
      <c r="P18" s="6">
        <v>1121</v>
      </c>
      <c r="Q18" s="120">
        <v>1289</v>
      </c>
      <c r="R18" s="148">
        <f t="shared" si="4"/>
        <v>3462</v>
      </c>
      <c r="S18" s="153">
        <f t="shared" si="5"/>
        <v>8446</v>
      </c>
    </row>
    <row r="19" spans="1:19" ht="15.75" thickBot="1">
      <c r="A19" s="225"/>
      <c r="B19" s="10" t="s">
        <v>11</v>
      </c>
      <c r="C19" s="5">
        <v>537</v>
      </c>
      <c r="D19" s="5">
        <v>566</v>
      </c>
      <c r="E19" s="117">
        <v>459</v>
      </c>
      <c r="F19" s="147">
        <f t="shared" si="1"/>
        <v>1562</v>
      </c>
      <c r="G19" s="39">
        <v>327</v>
      </c>
      <c r="H19" s="5">
        <v>321</v>
      </c>
      <c r="I19" s="117">
        <v>221</v>
      </c>
      <c r="J19" s="147">
        <f t="shared" si="2"/>
        <v>869</v>
      </c>
      <c r="K19" s="39">
        <v>211</v>
      </c>
      <c r="L19" s="5">
        <v>199</v>
      </c>
      <c r="M19" s="117">
        <v>304</v>
      </c>
      <c r="N19" s="147">
        <f t="shared" si="3"/>
        <v>714</v>
      </c>
      <c r="O19" s="39">
        <v>519</v>
      </c>
      <c r="P19" s="5">
        <v>643</v>
      </c>
      <c r="Q19" s="117">
        <v>672</v>
      </c>
      <c r="R19" s="147">
        <f t="shared" si="4"/>
        <v>1834</v>
      </c>
      <c r="S19" s="150">
        <f t="shared" si="5"/>
        <v>4979</v>
      </c>
    </row>
    <row r="20" spans="1:19">
      <c r="A20" s="232" t="s">
        <v>14</v>
      </c>
      <c r="B20" s="118" t="s">
        <v>24</v>
      </c>
      <c r="C20" s="7">
        <v>9330</v>
      </c>
      <c r="D20" s="8">
        <v>9300</v>
      </c>
      <c r="E20" s="122">
        <v>48600</v>
      </c>
      <c r="F20" s="46">
        <f t="shared" si="1"/>
        <v>67230</v>
      </c>
      <c r="G20" s="37">
        <v>13410</v>
      </c>
      <c r="H20" s="8">
        <v>17280</v>
      </c>
      <c r="I20" s="122">
        <v>16200</v>
      </c>
      <c r="J20" s="46">
        <f t="shared" si="2"/>
        <v>46890</v>
      </c>
      <c r="K20" s="37">
        <v>29400</v>
      </c>
      <c r="L20" s="8">
        <v>27900</v>
      </c>
      <c r="M20" s="122">
        <v>15000</v>
      </c>
      <c r="N20" s="46">
        <f t="shared" si="3"/>
        <v>72300</v>
      </c>
      <c r="O20" s="37">
        <v>21850</v>
      </c>
      <c r="P20" s="8">
        <v>32400</v>
      </c>
      <c r="Q20" s="122">
        <v>29400</v>
      </c>
      <c r="R20" s="46">
        <f t="shared" si="4"/>
        <v>83650</v>
      </c>
      <c r="S20" s="151">
        <f t="shared" si="5"/>
        <v>270070</v>
      </c>
    </row>
    <row r="21" spans="1:19" ht="15.75" thickBot="1">
      <c r="A21" s="224"/>
      <c r="B21" s="133" t="s">
        <v>23</v>
      </c>
      <c r="C21" s="10">
        <f>SUM(C22:C23)</f>
        <v>6048</v>
      </c>
      <c r="D21" s="10">
        <f t="shared" ref="D21:S21" si="9">SUM(D22:D23)</f>
        <v>4771</v>
      </c>
      <c r="E21" s="119">
        <f t="shared" si="9"/>
        <v>6171</v>
      </c>
      <c r="F21" s="47">
        <f t="shared" si="9"/>
        <v>16990</v>
      </c>
      <c r="G21" s="49">
        <f t="shared" si="9"/>
        <v>6950</v>
      </c>
      <c r="H21" s="10">
        <f t="shared" si="9"/>
        <v>7037</v>
      </c>
      <c r="I21" s="119">
        <f t="shared" si="9"/>
        <v>8389</v>
      </c>
      <c r="J21" s="47">
        <f t="shared" si="9"/>
        <v>22376</v>
      </c>
      <c r="K21" s="49">
        <f t="shared" si="9"/>
        <v>20806</v>
      </c>
      <c r="L21" s="10">
        <f t="shared" si="9"/>
        <v>12139</v>
      </c>
      <c r="M21" s="119">
        <f t="shared" si="9"/>
        <v>10123</v>
      </c>
      <c r="N21" s="47">
        <f t="shared" si="9"/>
        <v>43068</v>
      </c>
      <c r="O21" s="49">
        <f t="shared" si="9"/>
        <v>14133</v>
      </c>
      <c r="P21" s="10">
        <f t="shared" si="9"/>
        <v>13179</v>
      </c>
      <c r="Q21" s="119">
        <f t="shared" si="9"/>
        <v>11330</v>
      </c>
      <c r="R21" s="47">
        <f t="shared" si="9"/>
        <v>38642</v>
      </c>
      <c r="S21" s="152">
        <f t="shared" si="9"/>
        <v>121076</v>
      </c>
    </row>
    <row r="22" spans="1:19">
      <c r="A22" s="224"/>
      <c r="B22" s="132" t="s">
        <v>10</v>
      </c>
      <c r="C22" s="6">
        <v>3826</v>
      </c>
      <c r="D22" s="6">
        <v>3213</v>
      </c>
      <c r="E22" s="120">
        <v>2835</v>
      </c>
      <c r="F22" s="148">
        <f t="shared" si="1"/>
        <v>9874</v>
      </c>
      <c r="G22" s="141">
        <v>3478</v>
      </c>
      <c r="H22" s="6">
        <v>5906</v>
      </c>
      <c r="I22" s="120">
        <v>7099</v>
      </c>
      <c r="J22" s="148">
        <f t="shared" si="2"/>
        <v>16483</v>
      </c>
      <c r="K22" s="141">
        <v>9038</v>
      </c>
      <c r="L22" s="6">
        <v>8701</v>
      </c>
      <c r="M22" s="120">
        <v>7528</v>
      </c>
      <c r="N22" s="148">
        <f t="shared" si="3"/>
        <v>25267</v>
      </c>
      <c r="O22" s="141">
        <v>7939</v>
      </c>
      <c r="P22" s="6">
        <v>9865</v>
      </c>
      <c r="Q22" s="120">
        <v>8130</v>
      </c>
      <c r="R22" s="148">
        <f t="shared" si="4"/>
        <v>25934</v>
      </c>
      <c r="S22" s="153">
        <f t="shared" si="5"/>
        <v>77558</v>
      </c>
    </row>
    <row r="23" spans="1:19" ht="15.75" thickBot="1">
      <c r="A23" s="225"/>
      <c r="B23" s="10" t="s">
        <v>11</v>
      </c>
      <c r="C23" s="5">
        <v>2222</v>
      </c>
      <c r="D23" s="5">
        <v>1558</v>
      </c>
      <c r="E23" s="117">
        <v>3336</v>
      </c>
      <c r="F23" s="147">
        <f t="shared" si="1"/>
        <v>7116</v>
      </c>
      <c r="G23" s="39">
        <v>3472</v>
      </c>
      <c r="H23" s="5">
        <v>1131</v>
      </c>
      <c r="I23" s="117">
        <v>1290</v>
      </c>
      <c r="J23" s="147">
        <f t="shared" si="2"/>
        <v>5893</v>
      </c>
      <c r="K23" s="39">
        <v>11768</v>
      </c>
      <c r="L23" s="5">
        <v>3438</v>
      </c>
      <c r="M23" s="117">
        <v>2595</v>
      </c>
      <c r="N23" s="147">
        <f t="shared" si="3"/>
        <v>17801</v>
      </c>
      <c r="O23" s="39">
        <v>6194</v>
      </c>
      <c r="P23" s="5">
        <v>3314</v>
      </c>
      <c r="Q23" s="117">
        <v>3200</v>
      </c>
      <c r="R23" s="147">
        <f t="shared" si="4"/>
        <v>12708</v>
      </c>
      <c r="S23" s="150">
        <f t="shared" si="5"/>
        <v>43518</v>
      </c>
    </row>
    <row r="24" spans="1:19">
      <c r="A24" s="232" t="s">
        <v>15</v>
      </c>
      <c r="B24" s="118" t="s">
        <v>24</v>
      </c>
      <c r="C24" s="7">
        <v>11121</v>
      </c>
      <c r="D24" s="8">
        <v>9868</v>
      </c>
      <c r="E24" s="122">
        <v>10926</v>
      </c>
      <c r="F24" s="46">
        <f t="shared" si="1"/>
        <v>31915</v>
      </c>
      <c r="G24" s="37">
        <v>10573</v>
      </c>
      <c r="H24" s="8">
        <v>10926</v>
      </c>
      <c r="I24" s="122">
        <v>10575</v>
      </c>
      <c r="J24" s="46">
        <f t="shared" si="2"/>
        <v>32074</v>
      </c>
      <c r="K24" s="37">
        <v>10925</v>
      </c>
      <c r="L24" s="8">
        <v>9104</v>
      </c>
      <c r="M24" s="122">
        <v>9500</v>
      </c>
      <c r="N24" s="46">
        <f t="shared" si="3"/>
        <v>29529</v>
      </c>
      <c r="O24" s="37">
        <v>9104</v>
      </c>
      <c r="P24" s="8">
        <v>9500</v>
      </c>
      <c r="Q24" s="122">
        <v>9104</v>
      </c>
      <c r="R24" s="46">
        <f t="shared" si="4"/>
        <v>27708</v>
      </c>
      <c r="S24" s="151">
        <f t="shared" si="5"/>
        <v>121226</v>
      </c>
    </row>
    <row r="25" spans="1:19" ht="15.75" thickBot="1">
      <c r="A25" s="224"/>
      <c r="B25" s="133" t="s">
        <v>23</v>
      </c>
      <c r="C25" s="10">
        <f>SUM(C26:C27)</f>
        <v>7642</v>
      </c>
      <c r="D25" s="11">
        <f t="shared" ref="D25:S25" si="10">SUM(D26:D27)</f>
        <v>13330</v>
      </c>
      <c r="E25" s="123">
        <f t="shared" si="10"/>
        <v>5279</v>
      </c>
      <c r="F25" s="47">
        <f t="shared" si="10"/>
        <v>26251</v>
      </c>
      <c r="G25" s="49">
        <f t="shared" si="10"/>
        <v>6096</v>
      </c>
      <c r="H25" s="11">
        <f t="shared" si="10"/>
        <v>4022</v>
      </c>
      <c r="I25" s="123">
        <f t="shared" si="10"/>
        <v>12806</v>
      </c>
      <c r="J25" s="47">
        <f t="shared" si="10"/>
        <v>22924</v>
      </c>
      <c r="K25" s="49">
        <f t="shared" si="10"/>
        <v>5302</v>
      </c>
      <c r="L25" s="11">
        <f t="shared" si="10"/>
        <v>5270</v>
      </c>
      <c r="M25" s="123">
        <f t="shared" si="10"/>
        <v>11394</v>
      </c>
      <c r="N25" s="47">
        <f t="shared" si="10"/>
        <v>21966</v>
      </c>
      <c r="O25" s="49">
        <f t="shared" si="10"/>
        <v>5609</v>
      </c>
      <c r="P25" s="11">
        <f t="shared" si="10"/>
        <v>4619</v>
      </c>
      <c r="Q25" s="123">
        <f t="shared" si="10"/>
        <v>4405</v>
      </c>
      <c r="R25" s="47">
        <f t="shared" si="10"/>
        <v>14633</v>
      </c>
      <c r="S25" s="152">
        <f t="shared" si="10"/>
        <v>85774</v>
      </c>
    </row>
    <row r="26" spans="1:19">
      <c r="A26" s="224"/>
      <c r="B26" s="132" t="s">
        <v>10</v>
      </c>
      <c r="C26" s="6">
        <v>4718</v>
      </c>
      <c r="D26" s="6">
        <v>3482</v>
      </c>
      <c r="E26" s="120">
        <v>3410</v>
      </c>
      <c r="F26" s="148">
        <f t="shared" si="1"/>
        <v>11610</v>
      </c>
      <c r="G26" s="141">
        <v>5062</v>
      </c>
      <c r="H26" s="6">
        <v>3507</v>
      </c>
      <c r="I26" s="120">
        <v>3949</v>
      </c>
      <c r="J26" s="148">
        <f t="shared" si="2"/>
        <v>12518</v>
      </c>
      <c r="K26" s="141">
        <v>3838</v>
      </c>
      <c r="L26" s="6">
        <v>4081</v>
      </c>
      <c r="M26" s="120">
        <v>3847</v>
      </c>
      <c r="N26" s="148">
        <f t="shared" si="3"/>
        <v>11766</v>
      </c>
      <c r="O26" s="141">
        <v>5609</v>
      </c>
      <c r="P26" s="6">
        <v>4619</v>
      </c>
      <c r="Q26" s="120">
        <v>4405</v>
      </c>
      <c r="R26" s="148">
        <f t="shared" si="4"/>
        <v>14633</v>
      </c>
      <c r="S26" s="153">
        <f t="shared" si="5"/>
        <v>50527</v>
      </c>
    </row>
    <row r="27" spans="1:19" ht="15.75" thickBot="1">
      <c r="A27" s="225"/>
      <c r="B27" s="10" t="s">
        <v>11</v>
      </c>
      <c r="C27" s="5">
        <v>2924</v>
      </c>
      <c r="D27" s="5">
        <v>9848</v>
      </c>
      <c r="E27" s="117">
        <v>1869</v>
      </c>
      <c r="F27" s="147">
        <f t="shared" si="1"/>
        <v>14641</v>
      </c>
      <c r="G27" s="39">
        <v>1034</v>
      </c>
      <c r="H27" s="5">
        <v>515</v>
      </c>
      <c r="I27" s="117">
        <v>8857</v>
      </c>
      <c r="J27" s="147">
        <f t="shared" si="2"/>
        <v>10406</v>
      </c>
      <c r="K27" s="39">
        <v>1464</v>
      </c>
      <c r="L27" s="5">
        <v>1189</v>
      </c>
      <c r="M27" s="117">
        <v>7547</v>
      </c>
      <c r="N27" s="147">
        <f t="shared" si="3"/>
        <v>10200</v>
      </c>
      <c r="O27" s="39"/>
      <c r="P27" s="5"/>
      <c r="Q27" s="117"/>
      <c r="R27" s="147">
        <f t="shared" si="4"/>
        <v>0</v>
      </c>
      <c r="S27" s="150">
        <f t="shared" si="5"/>
        <v>35247</v>
      </c>
    </row>
    <row r="28" spans="1:19" ht="15.75">
      <c r="A28" s="233" t="s">
        <v>7</v>
      </c>
      <c r="B28" s="67" t="s">
        <v>24</v>
      </c>
      <c r="C28" s="134">
        <f>SUM(C4+C8+C12+C16+C20+C24)</f>
        <v>49799</v>
      </c>
      <c r="D28" s="135">
        <f t="shared" ref="D28:S31" si="11">SUM(D4+D8+D12+D16+D20+D24)</f>
        <v>44238</v>
      </c>
      <c r="E28" s="139">
        <f t="shared" si="11"/>
        <v>86229</v>
      </c>
      <c r="F28" s="145">
        <f t="shared" si="11"/>
        <v>180266</v>
      </c>
      <c r="G28" s="142">
        <f t="shared" si="11"/>
        <v>60884</v>
      </c>
      <c r="H28" s="135">
        <f t="shared" si="11"/>
        <v>61631</v>
      </c>
      <c r="I28" s="139">
        <f t="shared" si="11"/>
        <v>63121</v>
      </c>
      <c r="J28" s="145">
        <f t="shared" si="11"/>
        <v>185636</v>
      </c>
      <c r="K28" s="142">
        <f t="shared" si="11"/>
        <v>67821</v>
      </c>
      <c r="L28" s="135">
        <f t="shared" si="11"/>
        <v>65972</v>
      </c>
      <c r="M28" s="139">
        <f t="shared" si="11"/>
        <v>54073</v>
      </c>
      <c r="N28" s="145">
        <f t="shared" si="11"/>
        <v>187866</v>
      </c>
      <c r="O28" s="142">
        <f t="shared" si="11"/>
        <v>64937</v>
      </c>
      <c r="P28" s="135">
        <f t="shared" si="11"/>
        <v>72446</v>
      </c>
      <c r="Q28" s="139">
        <f t="shared" si="11"/>
        <v>69453</v>
      </c>
      <c r="R28" s="145">
        <f t="shared" si="11"/>
        <v>206836</v>
      </c>
      <c r="S28" s="154">
        <f t="shared" si="11"/>
        <v>760604</v>
      </c>
    </row>
    <row r="29" spans="1:19" ht="16.5" thickBot="1">
      <c r="A29" s="226"/>
      <c r="B29" s="136" t="s">
        <v>23</v>
      </c>
      <c r="C29" s="137">
        <f>SUM(C5+C9+C13+C17+C21+C25)</f>
        <v>31368</v>
      </c>
      <c r="D29" s="138">
        <f t="shared" ref="D29:R29" si="12">SUM(D5+D9+D13+D17+D21+D25)</f>
        <v>30330</v>
      </c>
      <c r="E29" s="140">
        <f t="shared" si="12"/>
        <v>25765</v>
      </c>
      <c r="F29" s="146">
        <f t="shared" si="12"/>
        <v>87463</v>
      </c>
      <c r="G29" s="143">
        <f t="shared" si="12"/>
        <v>23040</v>
      </c>
      <c r="H29" s="138">
        <f t="shared" si="12"/>
        <v>23939</v>
      </c>
      <c r="I29" s="140">
        <f t="shared" si="12"/>
        <v>33877</v>
      </c>
      <c r="J29" s="146">
        <f t="shared" si="12"/>
        <v>80856</v>
      </c>
      <c r="K29" s="143">
        <f t="shared" si="12"/>
        <v>36508</v>
      </c>
      <c r="L29" s="138">
        <f t="shared" si="12"/>
        <v>31248</v>
      </c>
      <c r="M29" s="140">
        <f t="shared" si="12"/>
        <v>38046</v>
      </c>
      <c r="N29" s="146">
        <f t="shared" si="12"/>
        <v>105802</v>
      </c>
      <c r="O29" s="143">
        <f t="shared" si="12"/>
        <v>37113</v>
      </c>
      <c r="P29" s="138">
        <f t="shared" si="12"/>
        <v>35311</v>
      </c>
      <c r="Q29" s="140">
        <f t="shared" si="12"/>
        <v>33317</v>
      </c>
      <c r="R29" s="146">
        <f t="shared" si="12"/>
        <v>105741</v>
      </c>
      <c r="S29" s="155">
        <f t="shared" si="11"/>
        <v>379862</v>
      </c>
    </row>
    <row r="30" spans="1:19">
      <c r="A30" s="226"/>
      <c r="B30" s="133" t="s">
        <v>10</v>
      </c>
      <c r="C30" s="121">
        <f>SUM(C6+C10+C14+C18+C22+C26)</f>
        <v>21973</v>
      </c>
      <c r="D30" s="6">
        <f>SUM(D6+D10+D14+D18+D22+D26)</f>
        <v>14613</v>
      </c>
      <c r="E30" s="120">
        <f t="shared" si="11"/>
        <v>15786</v>
      </c>
      <c r="F30" s="148">
        <f>SUM(F6+F10+F14+F18+F22+F26)</f>
        <v>52372</v>
      </c>
      <c r="G30" s="141">
        <f t="shared" si="11"/>
        <v>15601</v>
      </c>
      <c r="H30" s="6">
        <f t="shared" si="11"/>
        <v>19080</v>
      </c>
      <c r="I30" s="120">
        <f t="shared" si="11"/>
        <v>20939</v>
      </c>
      <c r="J30" s="148">
        <f t="shared" si="11"/>
        <v>55620</v>
      </c>
      <c r="K30" s="141">
        <f t="shared" si="11"/>
        <v>21746</v>
      </c>
      <c r="L30" s="6">
        <f t="shared" si="11"/>
        <v>25109</v>
      </c>
      <c r="M30" s="120">
        <f t="shared" si="11"/>
        <v>24756</v>
      </c>
      <c r="N30" s="148">
        <f t="shared" si="11"/>
        <v>71611</v>
      </c>
      <c r="O30" s="141">
        <f t="shared" si="11"/>
        <v>27982</v>
      </c>
      <c r="P30" s="6">
        <f t="shared" si="11"/>
        <v>28547</v>
      </c>
      <c r="Q30" s="120">
        <f t="shared" si="11"/>
        <v>25668</v>
      </c>
      <c r="R30" s="148">
        <f t="shared" si="11"/>
        <v>82197</v>
      </c>
      <c r="S30" s="153">
        <f t="shared" si="11"/>
        <v>261800</v>
      </c>
    </row>
    <row r="31" spans="1:19" ht="15.75" thickBot="1">
      <c r="A31" s="227"/>
      <c r="B31" s="119" t="s">
        <v>11</v>
      </c>
      <c r="C31" s="10">
        <f>SUM(C7+C11+C15+C19+C23+C27)</f>
        <v>9395</v>
      </c>
      <c r="D31" s="11">
        <f t="shared" si="11"/>
        <v>15717</v>
      </c>
      <c r="E31" s="123">
        <f t="shared" si="11"/>
        <v>9979</v>
      </c>
      <c r="F31" s="47">
        <f t="shared" si="11"/>
        <v>35091</v>
      </c>
      <c r="G31" s="49">
        <f t="shared" si="11"/>
        <v>7439</v>
      </c>
      <c r="H31" s="11">
        <f t="shared" si="11"/>
        <v>4859</v>
      </c>
      <c r="I31" s="123">
        <f t="shared" si="11"/>
        <v>12938</v>
      </c>
      <c r="J31" s="47">
        <f t="shared" si="11"/>
        <v>25236</v>
      </c>
      <c r="K31" s="49">
        <f t="shared" si="11"/>
        <v>14762</v>
      </c>
      <c r="L31" s="11">
        <f t="shared" si="11"/>
        <v>6139</v>
      </c>
      <c r="M31" s="123">
        <f t="shared" si="11"/>
        <v>13290</v>
      </c>
      <c r="N31" s="47">
        <f t="shared" si="11"/>
        <v>34191</v>
      </c>
      <c r="O31" s="49">
        <f t="shared" si="11"/>
        <v>9131</v>
      </c>
      <c r="P31" s="11">
        <f t="shared" si="11"/>
        <v>6764</v>
      </c>
      <c r="Q31" s="123">
        <f t="shared" si="11"/>
        <v>7649</v>
      </c>
      <c r="R31" s="47">
        <f t="shared" si="11"/>
        <v>23544</v>
      </c>
      <c r="S31" s="152">
        <f t="shared" si="11"/>
        <v>118062</v>
      </c>
    </row>
    <row r="34" spans="1:19" ht="15.75" thickBot="1"/>
    <row r="35" spans="1:19" ht="15.75" thickBot="1">
      <c r="C35" s="28" t="s">
        <v>26</v>
      </c>
      <c r="D35" s="28" t="s">
        <v>27</v>
      </c>
      <c r="E35" s="156" t="s">
        <v>28</v>
      </c>
      <c r="F35" s="144" t="s">
        <v>25</v>
      </c>
      <c r="G35" s="51" t="s">
        <v>29</v>
      </c>
      <c r="H35" s="28" t="s">
        <v>30</v>
      </c>
      <c r="I35" s="156" t="s">
        <v>31</v>
      </c>
      <c r="J35" s="144" t="s">
        <v>32</v>
      </c>
      <c r="K35" s="51" t="s">
        <v>33</v>
      </c>
      <c r="L35" s="28" t="s">
        <v>34</v>
      </c>
      <c r="M35" s="156" t="s">
        <v>35</v>
      </c>
      <c r="N35" s="144" t="s">
        <v>36</v>
      </c>
      <c r="O35" s="51" t="s">
        <v>37</v>
      </c>
      <c r="P35" s="28" t="s">
        <v>38</v>
      </c>
      <c r="Q35" s="157" t="s">
        <v>39</v>
      </c>
      <c r="R35" s="144" t="s">
        <v>40</v>
      </c>
      <c r="S35" s="149" t="s">
        <v>41</v>
      </c>
    </row>
    <row r="36" spans="1:19">
      <c r="A36" s="232" t="s">
        <v>43</v>
      </c>
      <c r="B36" s="118" t="s">
        <v>24</v>
      </c>
      <c r="C36" s="7">
        <v>211471</v>
      </c>
      <c r="D36" s="8">
        <v>170547</v>
      </c>
      <c r="E36" s="122">
        <v>223129</v>
      </c>
      <c r="F36" s="46">
        <f t="shared" ref="F36" si="13">SUM(C36:E36)</f>
        <v>605147</v>
      </c>
      <c r="G36" s="37">
        <v>150376</v>
      </c>
      <c r="H36" s="8">
        <v>98521</v>
      </c>
      <c r="I36" s="122">
        <v>53269</v>
      </c>
      <c r="J36" s="46">
        <f t="shared" ref="J36" si="14">SUM(G36:I36)</f>
        <v>302166</v>
      </c>
      <c r="K36" s="37">
        <v>56060</v>
      </c>
      <c r="L36" s="8">
        <v>57003</v>
      </c>
      <c r="M36" s="122"/>
      <c r="N36" s="46">
        <f t="shared" ref="N36" si="15">SUM(K36:M36)</f>
        <v>113063</v>
      </c>
      <c r="O36" s="37"/>
      <c r="P36" s="8"/>
      <c r="Q36" s="122"/>
      <c r="R36" s="46">
        <f t="shared" ref="R36" si="16">SUM(O36:Q36)</f>
        <v>0</v>
      </c>
      <c r="S36" s="151">
        <f t="shared" ref="S36" si="17">SUM(R36,N36,J36,F36)</f>
        <v>1020376</v>
      </c>
    </row>
    <row r="37" spans="1:19" ht="15.75" thickBot="1">
      <c r="A37" s="224"/>
      <c r="B37" s="133" t="s">
        <v>23</v>
      </c>
      <c r="C37" s="10">
        <f>SUM(C38:C39)</f>
        <v>173492</v>
      </c>
      <c r="D37" s="10">
        <f t="shared" ref="D37:S37" si="18">SUM(D38:D39)</f>
        <v>130216</v>
      </c>
      <c r="E37" s="119">
        <f t="shared" si="18"/>
        <v>147376</v>
      </c>
      <c r="F37" s="47">
        <f t="shared" si="18"/>
        <v>451084</v>
      </c>
      <c r="G37" s="49">
        <f t="shared" si="18"/>
        <v>0</v>
      </c>
      <c r="H37" s="10">
        <f t="shared" si="18"/>
        <v>0</v>
      </c>
      <c r="I37" s="119">
        <f t="shared" si="18"/>
        <v>0</v>
      </c>
      <c r="J37" s="47">
        <f t="shared" si="18"/>
        <v>0</v>
      </c>
      <c r="K37" s="49">
        <f t="shared" si="18"/>
        <v>43386</v>
      </c>
      <c r="L37" s="10">
        <f t="shared" si="18"/>
        <v>43209</v>
      </c>
      <c r="M37" s="119">
        <f t="shared" si="18"/>
        <v>0</v>
      </c>
      <c r="N37" s="47">
        <f t="shared" si="18"/>
        <v>86595</v>
      </c>
      <c r="O37" s="49">
        <f t="shared" si="18"/>
        <v>0</v>
      </c>
      <c r="P37" s="10">
        <f t="shared" si="18"/>
        <v>0</v>
      </c>
      <c r="Q37" s="119">
        <f t="shared" si="18"/>
        <v>0</v>
      </c>
      <c r="R37" s="47">
        <f t="shared" si="18"/>
        <v>0</v>
      </c>
      <c r="S37" s="152">
        <f t="shared" si="18"/>
        <v>537679</v>
      </c>
    </row>
    <row r="38" spans="1:19">
      <c r="A38" s="224"/>
      <c r="B38" s="132" t="s">
        <v>10</v>
      </c>
      <c r="C38" s="6">
        <v>138390</v>
      </c>
      <c r="D38" s="6">
        <v>103431</v>
      </c>
      <c r="E38" s="120">
        <v>118223</v>
      </c>
      <c r="F38" s="148">
        <f t="shared" ref="F38:F39" si="19">SUM(C38:E38)</f>
        <v>360044</v>
      </c>
      <c r="G38" s="141"/>
      <c r="H38" s="6"/>
      <c r="I38" s="120"/>
      <c r="J38" s="148">
        <f t="shared" ref="J38:J39" si="20">SUM(G38:I38)</f>
        <v>0</v>
      </c>
      <c r="K38" s="141">
        <v>30105</v>
      </c>
      <c r="L38" s="6">
        <v>30968</v>
      </c>
      <c r="M38" s="120"/>
      <c r="N38" s="148">
        <f t="shared" ref="N38:N39" si="21">SUM(K38:M38)</f>
        <v>61073</v>
      </c>
      <c r="O38" s="141"/>
      <c r="P38" s="6"/>
      <c r="Q38" s="120"/>
      <c r="R38" s="148">
        <f t="shared" ref="R38:R39" si="22">SUM(O38:Q38)</f>
        <v>0</v>
      </c>
      <c r="S38" s="153">
        <f t="shared" ref="S38:S39" si="23">SUM(R38,N38,J38,F38)</f>
        <v>421117</v>
      </c>
    </row>
    <row r="39" spans="1:19" ht="15.75" thickBot="1">
      <c r="A39" s="225"/>
      <c r="B39" s="10" t="s">
        <v>11</v>
      </c>
      <c r="C39" s="2">
        <v>35102</v>
      </c>
      <c r="D39" s="2">
        <v>26785</v>
      </c>
      <c r="E39" s="158">
        <v>29153</v>
      </c>
      <c r="F39" s="159">
        <f t="shared" si="19"/>
        <v>91040</v>
      </c>
      <c r="G39" s="38"/>
      <c r="H39" s="2"/>
      <c r="I39" s="158"/>
      <c r="J39" s="159">
        <f t="shared" si="20"/>
        <v>0</v>
      </c>
      <c r="K39" s="38">
        <v>13281</v>
      </c>
      <c r="L39" s="2">
        <v>12241</v>
      </c>
      <c r="M39" s="158"/>
      <c r="N39" s="159">
        <f t="shared" si="21"/>
        <v>25522</v>
      </c>
      <c r="O39" s="38"/>
      <c r="P39" s="2"/>
      <c r="Q39" s="158"/>
      <c r="R39" s="159">
        <f t="shared" si="22"/>
        <v>0</v>
      </c>
      <c r="S39" s="160">
        <f t="shared" si="23"/>
        <v>116562</v>
      </c>
    </row>
    <row r="59" spans="1:19" ht="18.75">
      <c r="C59" s="161"/>
      <c r="D59" s="161"/>
      <c r="E59" s="161"/>
      <c r="F59" s="161"/>
      <c r="G59" s="214" t="s">
        <v>44</v>
      </c>
      <c r="H59" s="214"/>
      <c r="I59" s="214"/>
      <c r="J59" s="214"/>
      <c r="K59" s="214"/>
      <c r="L59" s="161"/>
      <c r="M59" s="161"/>
      <c r="N59" s="161"/>
      <c r="O59" s="161"/>
      <c r="P59" s="161"/>
      <c r="Q59" s="161"/>
    </row>
    <row r="60" spans="1:19" ht="18.75">
      <c r="C60" s="214" t="s">
        <v>46</v>
      </c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</row>
    <row r="61" spans="1:19" ht="19.5" thickBot="1">
      <c r="A61" s="1"/>
      <c r="B61" s="1"/>
      <c r="C61" s="162"/>
      <c r="D61" s="228" t="s">
        <v>45</v>
      </c>
      <c r="E61" s="228"/>
      <c r="F61" s="228"/>
      <c r="G61" s="228"/>
      <c r="H61" s="228"/>
      <c r="I61" s="228"/>
      <c r="J61" s="228"/>
      <c r="K61" s="228"/>
      <c r="L61" s="228"/>
      <c r="M61" s="228"/>
      <c r="N61" s="162"/>
      <c r="O61" s="161"/>
      <c r="P61" s="161"/>
      <c r="Q61" s="161"/>
    </row>
    <row r="62" spans="1:19">
      <c r="A62" s="229" t="s">
        <v>42</v>
      </c>
      <c r="B62" s="8"/>
      <c r="C62" s="28" t="s">
        <v>26</v>
      </c>
      <c r="D62" s="28" t="s">
        <v>27</v>
      </c>
      <c r="E62" s="156" t="s">
        <v>28</v>
      </c>
      <c r="F62" s="144" t="s">
        <v>25</v>
      </c>
      <c r="G62" s="51" t="s">
        <v>29</v>
      </c>
      <c r="H62" s="28" t="s">
        <v>30</v>
      </c>
      <c r="I62" s="156" t="s">
        <v>31</v>
      </c>
      <c r="J62" s="144" t="s">
        <v>32</v>
      </c>
      <c r="K62" s="51" t="s">
        <v>33</v>
      </c>
      <c r="L62" s="28" t="s">
        <v>34</v>
      </c>
      <c r="M62" s="156" t="s">
        <v>35</v>
      </c>
      <c r="N62" s="144" t="s">
        <v>36</v>
      </c>
      <c r="O62" s="51" t="s">
        <v>37</v>
      </c>
      <c r="P62" s="28" t="s">
        <v>38</v>
      </c>
      <c r="Q62" s="157" t="s">
        <v>39</v>
      </c>
      <c r="R62" s="144" t="s">
        <v>40</v>
      </c>
      <c r="S62" s="149" t="s">
        <v>41</v>
      </c>
    </row>
    <row r="63" spans="1:19" ht="15.75" thickBot="1">
      <c r="A63" s="230"/>
      <c r="B63" s="11"/>
      <c r="C63" s="11"/>
      <c r="D63" s="11"/>
      <c r="E63" s="123"/>
      <c r="F63" s="47"/>
      <c r="G63" s="49"/>
      <c r="H63" s="11"/>
      <c r="I63" s="123"/>
      <c r="J63" s="47"/>
      <c r="K63" s="49"/>
      <c r="L63" s="11"/>
      <c r="M63" s="123"/>
      <c r="N63" s="47"/>
      <c r="O63" s="49"/>
      <c r="P63" s="11"/>
      <c r="Q63" s="123"/>
      <c r="R63" s="47"/>
      <c r="S63" s="152"/>
    </row>
    <row r="64" spans="1:19" ht="15.75" thickBot="1">
      <c r="A64" s="224" t="s">
        <v>1</v>
      </c>
      <c r="B64" s="133" t="s">
        <v>23</v>
      </c>
      <c r="C64" s="10">
        <f>SUM(C65:C66)</f>
        <v>3255</v>
      </c>
      <c r="D64" s="11">
        <f t="shared" ref="D64:R64" si="24">SUM(D65:D66)</f>
        <v>3003</v>
      </c>
      <c r="E64" s="123">
        <f t="shared" si="24"/>
        <v>2705</v>
      </c>
      <c r="F64" s="47">
        <f t="shared" si="24"/>
        <v>8963</v>
      </c>
      <c r="G64" s="49">
        <f t="shared" si="24"/>
        <v>3045</v>
      </c>
      <c r="H64" s="11">
        <f t="shared" si="24"/>
        <v>1731</v>
      </c>
      <c r="I64" s="123">
        <f t="shared" si="24"/>
        <v>2437</v>
      </c>
      <c r="J64" s="47">
        <f t="shared" si="24"/>
        <v>7213</v>
      </c>
      <c r="K64" s="49">
        <f t="shared" si="24"/>
        <v>1893</v>
      </c>
      <c r="L64" s="11">
        <f t="shared" si="24"/>
        <v>3355</v>
      </c>
      <c r="M64" s="123">
        <f t="shared" si="24"/>
        <v>3192</v>
      </c>
      <c r="N64" s="47">
        <f t="shared" si="24"/>
        <v>8440</v>
      </c>
      <c r="O64" s="49">
        <f t="shared" si="24"/>
        <v>2944</v>
      </c>
      <c r="P64" s="11">
        <f t="shared" si="24"/>
        <v>2728</v>
      </c>
      <c r="Q64" s="123">
        <f t="shared" si="24"/>
        <v>851</v>
      </c>
      <c r="R64" s="47">
        <f t="shared" si="24"/>
        <v>6523</v>
      </c>
      <c r="S64" s="152">
        <f>SUM(S65:S66)</f>
        <v>31139</v>
      </c>
    </row>
    <row r="65" spans="1:19">
      <c r="A65" s="224"/>
      <c r="B65" s="132" t="s">
        <v>10</v>
      </c>
      <c r="C65" s="6">
        <v>2307</v>
      </c>
      <c r="D65" s="6">
        <v>1979</v>
      </c>
      <c r="E65" s="120">
        <v>1706</v>
      </c>
      <c r="F65" s="148">
        <f t="shared" ref="F65:F66" si="25">SUM(C65:E65)</f>
        <v>5992</v>
      </c>
      <c r="G65" s="141">
        <v>2139</v>
      </c>
      <c r="H65" s="6">
        <v>1119</v>
      </c>
      <c r="I65" s="120">
        <v>1771</v>
      </c>
      <c r="J65" s="148">
        <f t="shared" ref="J65:J66" si="26">SUM(G65:I65)</f>
        <v>5029</v>
      </c>
      <c r="K65" s="141">
        <v>1276</v>
      </c>
      <c r="L65" s="6">
        <v>2576</v>
      </c>
      <c r="M65" s="120">
        <v>2410</v>
      </c>
      <c r="N65" s="148">
        <f t="shared" ref="N65:N66" si="27">SUM(K65:M65)</f>
        <v>6262</v>
      </c>
      <c r="O65" s="141">
        <v>2259</v>
      </c>
      <c r="P65" s="6">
        <v>1808</v>
      </c>
      <c r="Q65" s="120"/>
      <c r="R65" s="148">
        <f t="shared" ref="R65:R66" si="28">SUM(O65:Q65)</f>
        <v>4067</v>
      </c>
      <c r="S65" s="153">
        <f t="shared" ref="S65:S66" si="29">SUM(R65,N65,J65,F65)</f>
        <v>21350</v>
      </c>
    </row>
    <row r="66" spans="1:19" ht="15.75" thickBot="1">
      <c r="A66" s="225"/>
      <c r="B66" s="10" t="s">
        <v>11</v>
      </c>
      <c r="C66" s="5">
        <v>948</v>
      </c>
      <c r="D66" s="5">
        <v>1024</v>
      </c>
      <c r="E66" s="117">
        <v>999</v>
      </c>
      <c r="F66" s="147">
        <f t="shared" si="25"/>
        <v>2971</v>
      </c>
      <c r="G66" s="39">
        <v>906</v>
      </c>
      <c r="H66" s="5">
        <v>612</v>
      </c>
      <c r="I66" s="117">
        <v>666</v>
      </c>
      <c r="J66" s="147">
        <f t="shared" si="26"/>
        <v>2184</v>
      </c>
      <c r="K66" s="39">
        <v>617</v>
      </c>
      <c r="L66" s="5">
        <v>779</v>
      </c>
      <c r="M66" s="117">
        <v>782</v>
      </c>
      <c r="N66" s="147">
        <f t="shared" si="27"/>
        <v>2178</v>
      </c>
      <c r="O66" s="39">
        <v>685</v>
      </c>
      <c r="P66" s="5">
        <v>920</v>
      </c>
      <c r="Q66" s="117">
        <v>851</v>
      </c>
      <c r="R66" s="147">
        <f t="shared" si="28"/>
        <v>2456</v>
      </c>
      <c r="S66" s="150">
        <f t="shared" si="29"/>
        <v>9789</v>
      </c>
    </row>
    <row r="67" spans="1:19" ht="15.75" thickBot="1">
      <c r="A67" s="224" t="s">
        <v>2</v>
      </c>
      <c r="B67" s="133" t="s">
        <v>23</v>
      </c>
      <c r="C67" s="10">
        <f>SUM(C68:C69)</f>
        <v>13451</v>
      </c>
      <c r="D67" s="11">
        <f t="shared" ref="D67:S67" si="30">SUM(D68:D69)</f>
        <v>8342</v>
      </c>
      <c r="E67" s="123">
        <f t="shared" si="30"/>
        <v>10872</v>
      </c>
      <c r="F67" s="47">
        <f t="shared" si="30"/>
        <v>32665</v>
      </c>
      <c r="G67" s="49">
        <f t="shared" si="30"/>
        <v>6220</v>
      </c>
      <c r="H67" s="11">
        <f t="shared" si="30"/>
        <v>10195</v>
      </c>
      <c r="I67" s="123">
        <f t="shared" si="30"/>
        <v>8257</v>
      </c>
      <c r="J67" s="47">
        <f t="shared" si="30"/>
        <v>24672</v>
      </c>
      <c r="K67" s="49">
        <f t="shared" si="30"/>
        <v>6727</v>
      </c>
      <c r="L67" s="11">
        <f t="shared" si="30"/>
        <v>6431</v>
      </c>
      <c r="M67" s="123">
        <f t="shared" si="30"/>
        <v>10646</v>
      </c>
      <c r="N67" s="47">
        <f t="shared" si="30"/>
        <v>23804</v>
      </c>
      <c r="O67" s="49">
        <f t="shared" si="30"/>
        <v>10979</v>
      </c>
      <c r="P67" s="11">
        <f t="shared" si="30"/>
        <v>11949</v>
      </c>
      <c r="Q67" s="123">
        <f t="shared" si="30"/>
        <v>14461</v>
      </c>
      <c r="R67" s="47">
        <f t="shared" si="30"/>
        <v>37389</v>
      </c>
      <c r="S67" s="152">
        <f t="shared" si="30"/>
        <v>118530</v>
      </c>
    </row>
    <row r="68" spans="1:19">
      <c r="A68" s="224"/>
      <c r="B68" s="132" t="s">
        <v>10</v>
      </c>
      <c r="C68" s="6">
        <v>10687</v>
      </c>
      <c r="D68" s="6">
        <v>5621</v>
      </c>
      <c r="E68" s="120">
        <v>7556</v>
      </c>
      <c r="F68" s="148">
        <f t="shared" ref="F68:F69" si="31">SUM(C68:E68)</f>
        <v>23864</v>
      </c>
      <c r="G68" s="141">
        <v>4520</v>
      </c>
      <c r="H68" s="6">
        <v>7915</v>
      </c>
      <c r="I68" s="120">
        <v>6353</v>
      </c>
      <c r="J68" s="148">
        <f t="shared" ref="J68:J69" si="32">SUM(G68:I68)</f>
        <v>18788</v>
      </c>
      <c r="K68" s="141">
        <v>6151</v>
      </c>
      <c r="L68" s="6">
        <v>5946</v>
      </c>
      <c r="M68" s="120">
        <v>8653</v>
      </c>
      <c r="N68" s="148">
        <f t="shared" ref="N68:N69" si="33">SUM(K68:M68)</f>
        <v>20750</v>
      </c>
      <c r="O68" s="141">
        <v>9299</v>
      </c>
      <c r="P68" s="6">
        <v>10329</v>
      </c>
      <c r="Q68" s="120">
        <v>11535</v>
      </c>
      <c r="R68" s="148">
        <f t="shared" ref="R68:R69" si="34">SUM(O68:Q68)</f>
        <v>31163</v>
      </c>
      <c r="S68" s="153">
        <f t="shared" ref="S68:S69" si="35">SUM(R68,N68,J68,F68)</f>
        <v>94565</v>
      </c>
    </row>
    <row r="69" spans="1:19" ht="15.75" thickBot="1">
      <c r="A69" s="225"/>
      <c r="B69" s="10" t="s">
        <v>11</v>
      </c>
      <c r="C69" s="5">
        <v>2764</v>
      </c>
      <c r="D69" s="5">
        <v>2721</v>
      </c>
      <c r="E69" s="117">
        <v>3316</v>
      </c>
      <c r="F69" s="147">
        <f t="shared" si="31"/>
        <v>8801</v>
      </c>
      <c r="G69" s="39">
        <v>1700</v>
      </c>
      <c r="H69" s="5">
        <v>2280</v>
      </c>
      <c r="I69" s="117">
        <v>1904</v>
      </c>
      <c r="J69" s="147">
        <f t="shared" si="32"/>
        <v>5884</v>
      </c>
      <c r="K69" s="39">
        <v>576</v>
      </c>
      <c r="L69" s="5">
        <v>485</v>
      </c>
      <c r="M69" s="117">
        <v>1993</v>
      </c>
      <c r="N69" s="147">
        <f t="shared" si="33"/>
        <v>3054</v>
      </c>
      <c r="O69" s="39">
        <v>1680</v>
      </c>
      <c r="P69" s="5">
        <v>1620</v>
      </c>
      <c r="Q69" s="117">
        <v>2926</v>
      </c>
      <c r="R69" s="147">
        <f t="shared" si="34"/>
        <v>6226</v>
      </c>
      <c r="S69" s="150">
        <f t="shared" si="35"/>
        <v>23965</v>
      </c>
    </row>
    <row r="70" spans="1:19" ht="15.75" thickBot="1">
      <c r="A70" s="224" t="s">
        <v>12</v>
      </c>
      <c r="B70" s="133" t="s">
        <v>23</v>
      </c>
      <c r="C70" s="10">
        <f>SUM(C71:C72)</f>
        <v>0</v>
      </c>
      <c r="D70" s="10">
        <f t="shared" ref="D70:H70" si="36">SUM(D71:D72)</f>
        <v>0</v>
      </c>
      <c r="E70" s="119">
        <f t="shared" si="36"/>
        <v>0</v>
      </c>
      <c r="F70" s="47">
        <f t="shared" si="36"/>
        <v>0</v>
      </c>
      <c r="G70" s="49">
        <f t="shared" si="36"/>
        <v>0</v>
      </c>
      <c r="H70" s="10">
        <f t="shared" si="36"/>
        <v>215</v>
      </c>
      <c r="I70" s="119">
        <f>SUM(I71:I72)</f>
        <v>1105</v>
      </c>
      <c r="J70" s="47">
        <f t="shared" ref="J70:S70" si="37">SUM(J71:J72)</f>
        <v>1320</v>
      </c>
      <c r="K70" s="49">
        <f t="shared" si="37"/>
        <v>914</v>
      </c>
      <c r="L70" s="10">
        <f t="shared" si="37"/>
        <v>2919</v>
      </c>
      <c r="M70" s="119">
        <f t="shared" si="37"/>
        <v>1507</v>
      </c>
      <c r="N70" s="47">
        <f t="shared" si="37"/>
        <v>5340</v>
      </c>
      <c r="O70" s="49">
        <f t="shared" si="37"/>
        <v>1877</v>
      </c>
      <c r="P70" s="10">
        <f t="shared" si="37"/>
        <v>1072</v>
      </c>
      <c r="Q70" s="119">
        <f t="shared" si="37"/>
        <v>309</v>
      </c>
      <c r="R70" s="47">
        <f t="shared" si="37"/>
        <v>3258</v>
      </c>
      <c r="S70" s="152">
        <f t="shared" si="37"/>
        <v>9918</v>
      </c>
    </row>
    <row r="71" spans="1:19">
      <c r="A71" s="224"/>
      <c r="B71" s="132" t="s">
        <v>10</v>
      </c>
      <c r="C71" s="6"/>
      <c r="D71" s="6"/>
      <c r="E71" s="120"/>
      <c r="F71" s="148">
        <f t="shared" ref="F71:F72" si="38">SUM(C71:E71)</f>
        <v>0</v>
      </c>
      <c r="G71" s="141"/>
      <c r="H71" s="6">
        <v>215</v>
      </c>
      <c r="I71" s="120">
        <v>1105</v>
      </c>
      <c r="J71" s="148">
        <f t="shared" ref="J71:J72" si="39">SUM(G71:I71)</f>
        <v>1320</v>
      </c>
      <c r="K71" s="141">
        <v>788</v>
      </c>
      <c r="L71" s="6">
        <v>2870</v>
      </c>
      <c r="M71" s="120">
        <v>1438</v>
      </c>
      <c r="N71" s="148">
        <f t="shared" ref="N71:N72" si="40">SUM(K71:M71)</f>
        <v>5096</v>
      </c>
      <c r="O71" s="141">
        <v>1824</v>
      </c>
      <c r="P71" s="6">
        <v>805</v>
      </c>
      <c r="Q71" s="120">
        <v>309</v>
      </c>
      <c r="R71" s="148">
        <f t="shared" ref="R71:R72" si="41">SUM(O71:Q71)</f>
        <v>2938</v>
      </c>
      <c r="S71" s="153">
        <f t="shared" ref="S71:S72" si="42">SUM(R71,N71,J71,F71)</f>
        <v>9354</v>
      </c>
    </row>
    <row r="72" spans="1:19" ht="15.75" thickBot="1">
      <c r="A72" s="225"/>
      <c r="B72" s="10" t="s">
        <v>11</v>
      </c>
      <c r="C72" s="5"/>
      <c r="D72" s="5"/>
      <c r="E72" s="117"/>
      <c r="F72" s="147">
        <f t="shared" si="38"/>
        <v>0</v>
      </c>
      <c r="G72" s="39"/>
      <c r="H72" s="5"/>
      <c r="I72" s="117"/>
      <c r="J72" s="147">
        <f t="shared" si="39"/>
        <v>0</v>
      </c>
      <c r="K72" s="39">
        <v>126</v>
      </c>
      <c r="L72" s="5">
        <v>49</v>
      </c>
      <c r="M72" s="117">
        <v>69</v>
      </c>
      <c r="N72" s="147">
        <f t="shared" si="40"/>
        <v>244</v>
      </c>
      <c r="O72" s="39">
        <v>53</v>
      </c>
      <c r="P72" s="5">
        <v>267</v>
      </c>
      <c r="Q72" s="117"/>
      <c r="R72" s="147">
        <f t="shared" si="41"/>
        <v>320</v>
      </c>
      <c r="S72" s="150">
        <f t="shared" si="42"/>
        <v>564</v>
      </c>
    </row>
    <row r="73" spans="1:19" ht="15.75" thickBot="1">
      <c r="A73" s="224" t="s">
        <v>13</v>
      </c>
      <c r="B73" s="133" t="s">
        <v>23</v>
      </c>
      <c r="C73" s="10">
        <f>SUM(C74:C75)</f>
        <v>972</v>
      </c>
      <c r="D73" s="10">
        <f t="shared" ref="D73:S73" si="43">SUM(D74:D75)</f>
        <v>884</v>
      </c>
      <c r="E73" s="119">
        <f t="shared" si="43"/>
        <v>738</v>
      </c>
      <c r="F73" s="47">
        <f t="shared" si="43"/>
        <v>2594</v>
      </c>
      <c r="G73" s="49">
        <f t="shared" si="43"/>
        <v>729</v>
      </c>
      <c r="H73" s="10">
        <f t="shared" si="43"/>
        <v>739</v>
      </c>
      <c r="I73" s="119">
        <f t="shared" si="43"/>
        <v>883</v>
      </c>
      <c r="J73" s="47">
        <f t="shared" si="43"/>
        <v>2351</v>
      </c>
      <c r="K73" s="49">
        <f t="shared" si="43"/>
        <v>866</v>
      </c>
      <c r="L73" s="10">
        <f t="shared" si="43"/>
        <v>1134</v>
      </c>
      <c r="M73" s="119">
        <f t="shared" si="43"/>
        <v>1184</v>
      </c>
      <c r="N73" s="47">
        <f t="shared" si="43"/>
        <v>3184</v>
      </c>
      <c r="O73" s="49">
        <f t="shared" si="43"/>
        <v>1571</v>
      </c>
      <c r="P73" s="10">
        <f t="shared" si="43"/>
        <v>1764</v>
      </c>
      <c r="Q73" s="119">
        <f t="shared" si="43"/>
        <v>1961</v>
      </c>
      <c r="R73" s="47">
        <f t="shared" si="43"/>
        <v>5296</v>
      </c>
      <c r="S73" s="152">
        <f t="shared" si="43"/>
        <v>13425</v>
      </c>
    </row>
    <row r="74" spans="1:19">
      <c r="A74" s="224"/>
      <c r="B74" s="132" t="s">
        <v>10</v>
      </c>
      <c r="C74" s="6">
        <v>435</v>
      </c>
      <c r="D74" s="6">
        <v>318</v>
      </c>
      <c r="E74" s="120">
        <v>279</v>
      </c>
      <c r="F74" s="148">
        <f t="shared" ref="F74:F75" si="44">SUM(C74:E74)</f>
        <v>1032</v>
      </c>
      <c r="G74" s="141">
        <v>402</v>
      </c>
      <c r="H74" s="6">
        <v>418</v>
      </c>
      <c r="I74" s="120">
        <v>662</v>
      </c>
      <c r="J74" s="148">
        <f t="shared" ref="J74:J75" si="45">SUM(G74:I74)</f>
        <v>1482</v>
      </c>
      <c r="K74" s="141">
        <v>655</v>
      </c>
      <c r="L74" s="6">
        <v>935</v>
      </c>
      <c r="M74" s="120">
        <v>880</v>
      </c>
      <c r="N74" s="148">
        <f t="shared" ref="N74:N75" si="46">SUM(K74:M74)</f>
        <v>2470</v>
      </c>
      <c r="O74" s="141">
        <v>1052</v>
      </c>
      <c r="P74" s="6">
        <v>1121</v>
      </c>
      <c r="Q74" s="120">
        <v>1289</v>
      </c>
      <c r="R74" s="148">
        <f t="shared" ref="R74:R75" si="47">SUM(O74:Q74)</f>
        <v>3462</v>
      </c>
      <c r="S74" s="153">
        <f t="shared" ref="S74:S75" si="48">SUM(R74,N74,J74,F74)</f>
        <v>8446</v>
      </c>
    </row>
    <row r="75" spans="1:19" ht="15.75" thickBot="1">
      <c r="A75" s="225"/>
      <c r="B75" s="10" t="s">
        <v>11</v>
      </c>
      <c r="C75" s="5">
        <v>537</v>
      </c>
      <c r="D75" s="5">
        <v>566</v>
      </c>
      <c r="E75" s="117">
        <v>459</v>
      </c>
      <c r="F75" s="147">
        <f t="shared" si="44"/>
        <v>1562</v>
      </c>
      <c r="G75" s="39">
        <v>327</v>
      </c>
      <c r="H75" s="5">
        <v>321</v>
      </c>
      <c r="I75" s="117">
        <v>221</v>
      </c>
      <c r="J75" s="147">
        <f t="shared" si="45"/>
        <v>869</v>
      </c>
      <c r="K75" s="39">
        <v>211</v>
      </c>
      <c r="L75" s="5">
        <v>199</v>
      </c>
      <c r="M75" s="117">
        <v>304</v>
      </c>
      <c r="N75" s="147">
        <f t="shared" si="46"/>
        <v>714</v>
      </c>
      <c r="O75" s="39">
        <v>519</v>
      </c>
      <c r="P75" s="5">
        <v>643</v>
      </c>
      <c r="Q75" s="117">
        <v>672</v>
      </c>
      <c r="R75" s="147">
        <f t="shared" si="47"/>
        <v>1834</v>
      </c>
      <c r="S75" s="150">
        <f t="shared" si="48"/>
        <v>4979</v>
      </c>
    </row>
    <row r="76" spans="1:19" ht="15.75" thickBot="1">
      <c r="A76" s="224" t="s">
        <v>14</v>
      </c>
      <c r="B76" s="133" t="s">
        <v>23</v>
      </c>
      <c r="C76" s="10">
        <f>SUM(C77:C78)</f>
        <v>6048</v>
      </c>
      <c r="D76" s="10">
        <f t="shared" ref="D76:S76" si="49">SUM(D77:D78)</f>
        <v>4771</v>
      </c>
      <c r="E76" s="119">
        <f t="shared" si="49"/>
        <v>6171</v>
      </c>
      <c r="F76" s="47">
        <f t="shared" si="49"/>
        <v>16990</v>
      </c>
      <c r="G76" s="49">
        <f t="shared" si="49"/>
        <v>6950</v>
      </c>
      <c r="H76" s="10">
        <f t="shared" si="49"/>
        <v>7037</v>
      </c>
      <c r="I76" s="119">
        <f t="shared" si="49"/>
        <v>8389</v>
      </c>
      <c r="J76" s="47">
        <f t="shared" si="49"/>
        <v>22376</v>
      </c>
      <c r="K76" s="49">
        <f t="shared" si="49"/>
        <v>20806</v>
      </c>
      <c r="L76" s="10">
        <f t="shared" si="49"/>
        <v>12139</v>
      </c>
      <c r="M76" s="119">
        <f t="shared" si="49"/>
        <v>10123</v>
      </c>
      <c r="N76" s="47">
        <f t="shared" si="49"/>
        <v>43068</v>
      </c>
      <c r="O76" s="49">
        <f t="shared" si="49"/>
        <v>14133</v>
      </c>
      <c r="P76" s="10">
        <f t="shared" si="49"/>
        <v>13179</v>
      </c>
      <c r="Q76" s="119">
        <f t="shared" si="49"/>
        <v>11330</v>
      </c>
      <c r="R76" s="47">
        <f t="shared" si="49"/>
        <v>38642</v>
      </c>
      <c r="S76" s="152">
        <f t="shared" si="49"/>
        <v>121076</v>
      </c>
    </row>
    <row r="77" spans="1:19">
      <c r="A77" s="224"/>
      <c r="B77" s="132" t="s">
        <v>10</v>
      </c>
      <c r="C77" s="6">
        <v>3826</v>
      </c>
      <c r="D77" s="6">
        <v>3213</v>
      </c>
      <c r="E77" s="120">
        <v>2835</v>
      </c>
      <c r="F77" s="148">
        <f t="shared" ref="F77:F78" si="50">SUM(C77:E77)</f>
        <v>9874</v>
      </c>
      <c r="G77" s="141">
        <v>3478</v>
      </c>
      <c r="H77" s="6">
        <v>5906</v>
      </c>
      <c r="I77" s="120">
        <v>7099</v>
      </c>
      <c r="J77" s="148">
        <f t="shared" ref="J77:J78" si="51">SUM(G77:I77)</f>
        <v>16483</v>
      </c>
      <c r="K77" s="141">
        <v>9038</v>
      </c>
      <c r="L77" s="6">
        <v>8701</v>
      </c>
      <c r="M77" s="120">
        <v>7528</v>
      </c>
      <c r="N77" s="148">
        <f t="shared" ref="N77:N78" si="52">SUM(K77:M77)</f>
        <v>25267</v>
      </c>
      <c r="O77" s="141">
        <v>7939</v>
      </c>
      <c r="P77" s="6">
        <v>9865</v>
      </c>
      <c r="Q77" s="120">
        <v>8130</v>
      </c>
      <c r="R77" s="148">
        <f t="shared" ref="R77:R78" si="53">SUM(O77:Q77)</f>
        <v>25934</v>
      </c>
      <c r="S77" s="153">
        <f t="shared" ref="S77:S78" si="54">SUM(R77,N77,J77,F77)</f>
        <v>77558</v>
      </c>
    </row>
    <row r="78" spans="1:19" ht="15.75" thickBot="1">
      <c r="A78" s="225"/>
      <c r="B78" s="10" t="s">
        <v>11</v>
      </c>
      <c r="C78" s="5">
        <v>2222</v>
      </c>
      <c r="D78" s="5">
        <v>1558</v>
      </c>
      <c r="E78" s="117">
        <v>3336</v>
      </c>
      <c r="F78" s="147">
        <f t="shared" si="50"/>
        <v>7116</v>
      </c>
      <c r="G78" s="39">
        <v>3472</v>
      </c>
      <c r="H78" s="5">
        <v>1131</v>
      </c>
      <c r="I78" s="117">
        <v>1290</v>
      </c>
      <c r="J78" s="147">
        <f t="shared" si="51"/>
        <v>5893</v>
      </c>
      <c r="K78" s="39">
        <v>11768</v>
      </c>
      <c r="L78" s="5">
        <v>3438</v>
      </c>
      <c r="M78" s="117">
        <v>2595</v>
      </c>
      <c r="N78" s="147">
        <f t="shared" si="52"/>
        <v>17801</v>
      </c>
      <c r="O78" s="39">
        <v>6194</v>
      </c>
      <c r="P78" s="5">
        <v>3314</v>
      </c>
      <c r="Q78" s="117">
        <v>3200</v>
      </c>
      <c r="R78" s="147">
        <f t="shared" si="53"/>
        <v>12708</v>
      </c>
      <c r="S78" s="150">
        <f t="shared" si="54"/>
        <v>43518</v>
      </c>
    </row>
    <row r="79" spans="1:19" ht="15.75" thickBot="1">
      <c r="A79" s="224" t="s">
        <v>15</v>
      </c>
      <c r="B79" s="133" t="s">
        <v>23</v>
      </c>
      <c r="C79" s="10">
        <f>SUM(C80:C81)</f>
        <v>7642</v>
      </c>
      <c r="D79" s="11">
        <f t="shared" ref="D79:S79" si="55">SUM(D80:D81)</f>
        <v>13330</v>
      </c>
      <c r="E79" s="123">
        <f t="shared" si="55"/>
        <v>5279</v>
      </c>
      <c r="F79" s="47">
        <f t="shared" si="55"/>
        <v>26251</v>
      </c>
      <c r="G79" s="49">
        <f t="shared" si="55"/>
        <v>6096</v>
      </c>
      <c r="H79" s="11">
        <f t="shared" si="55"/>
        <v>4022</v>
      </c>
      <c r="I79" s="123">
        <f t="shared" si="55"/>
        <v>12806</v>
      </c>
      <c r="J79" s="47">
        <f t="shared" si="55"/>
        <v>22924</v>
      </c>
      <c r="K79" s="49">
        <f t="shared" si="55"/>
        <v>5302</v>
      </c>
      <c r="L79" s="11">
        <f t="shared" si="55"/>
        <v>5270</v>
      </c>
      <c r="M79" s="123">
        <f t="shared" si="55"/>
        <v>11394</v>
      </c>
      <c r="N79" s="47">
        <f t="shared" si="55"/>
        <v>21966</v>
      </c>
      <c r="O79" s="49">
        <f t="shared" si="55"/>
        <v>5609</v>
      </c>
      <c r="P79" s="11">
        <f t="shared" si="55"/>
        <v>4619</v>
      </c>
      <c r="Q79" s="123">
        <f t="shared" si="55"/>
        <v>4405</v>
      </c>
      <c r="R79" s="47">
        <f t="shared" si="55"/>
        <v>14633</v>
      </c>
      <c r="S79" s="152">
        <f t="shared" si="55"/>
        <v>85774</v>
      </c>
    </row>
    <row r="80" spans="1:19">
      <c r="A80" s="224"/>
      <c r="B80" s="132" t="s">
        <v>10</v>
      </c>
      <c r="C80" s="6">
        <v>4718</v>
      </c>
      <c r="D80" s="6">
        <v>3482</v>
      </c>
      <c r="E80" s="120">
        <v>3410</v>
      </c>
      <c r="F80" s="148">
        <f t="shared" ref="F80:F81" si="56">SUM(C80:E80)</f>
        <v>11610</v>
      </c>
      <c r="G80" s="141">
        <v>5062</v>
      </c>
      <c r="H80" s="6">
        <v>3507</v>
      </c>
      <c r="I80" s="120">
        <v>3949</v>
      </c>
      <c r="J80" s="148">
        <f t="shared" ref="J80:J81" si="57">SUM(G80:I80)</f>
        <v>12518</v>
      </c>
      <c r="K80" s="141">
        <v>3838</v>
      </c>
      <c r="L80" s="6">
        <v>4081</v>
      </c>
      <c r="M80" s="120">
        <v>3847</v>
      </c>
      <c r="N80" s="148">
        <f t="shared" ref="N80:N81" si="58">SUM(K80:M80)</f>
        <v>11766</v>
      </c>
      <c r="O80" s="141">
        <v>5609</v>
      </c>
      <c r="P80" s="6">
        <v>4619</v>
      </c>
      <c r="Q80" s="120">
        <v>4405</v>
      </c>
      <c r="R80" s="148">
        <f t="shared" ref="R80:R81" si="59">SUM(O80:Q80)</f>
        <v>14633</v>
      </c>
      <c r="S80" s="153">
        <f t="shared" ref="S80:S81" si="60">SUM(R80,N80,J80,F80)</f>
        <v>50527</v>
      </c>
    </row>
    <row r="81" spans="1:19" ht="15.75" thickBot="1">
      <c r="A81" s="225"/>
      <c r="B81" s="10" t="s">
        <v>11</v>
      </c>
      <c r="C81" s="5">
        <v>2924</v>
      </c>
      <c r="D81" s="5">
        <v>9848</v>
      </c>
      <c r="E81" s="117">
        <v>1869</v>
      </c>
      <c r="F81" s="147">
        <f t="shared" si="56"/>
        <v>14641</v>
      </c>
      <c r="G81" s="39">
        <v>1034</v>
      </c>
      <c r="H81" s="5">
        <v>515</v>
      </c>
      <c r="I81" s="117">
        <v>8857</v>
      </c>
      <c r="J81" s="147">
        <f t="shared" si="57"/>
        <v>10406</v>
      </c>
      <c r="K81" s="39">
        <v>1464</v>
      </c>
      <c r="L81" s="5">
        <v>1189</v>
      </c>
      <c r="M81" s="117">
        <v>7547</v>
      </c>
      <c r="N81" s="147">
        <f t="shared" si="58"/>
        <v>10200</v>
      </c>
      <c r="O81" s="39"/>
      <c r="P81" s="5"/>
      <c r="Q81" s="117"/>
      <c r="R81" s="147">
        <f t="shared" si="59"/>
        <v>0</v>
      </c>
      <c r="S81" s="150">
        <f t="shared" si="60"/>
        <v>35247</v>
      </c>
    </row>
    <row r="82" spans="1:19" ht="16.5" thickBot="1">
      <c r="A82" s="226" t="s">
        <v>7</v>
      </c>
      <c r="B82" s="136" t="s">
        <v>23</v>
      </c>
      <c r="C82" s="137">
        <f t="shared" ref="C82:S82" si="61">SUM(C64+C67+C70+C73+C76+C79)</f>
        <v>31368</v>
      </c>
      <c r="D82" s="138">
        <f t="shared" si="61"/>
        <v>30330</v>
      </c>
      <c r="E82" s="140">
        <f t="shared" si="61"/>
        <v>25765</v>
      </c>
      <c r="F82" s="146">
        <f t="shared" si="61"/>
        <v>87463</v>
      </c>
      <c r="G82" s="143">
        <f t="shared" si="61"/>
        <v>23040</v>
      </c>
      <c r="H82" s="138">
        <f t="shared" si="61"/>
        <v>23939</v>
      </c>
      <c r="I82" s="140">
        <f t="shared" si="61"/>
        <v>33877</v>
      </c>
      <c r="J82" s="146">
        <f t="shared" si="61"/>
        <v>80856</v>
      </c>
      <c r="K82" s="143">
        <f t="shared" si="61"/>
        <v>36508</v>
      </c>
      <c r="L82" s="138">
        <f t="shared" si="61"/>
        <v>31248</v>
      </c>
      <c r="M82" s="140">
        <f t="shared" si="61"/>
        <v>38046</v>
      </c>
      <c r="N82" s="146">
        <f t="shared" si="61"/>
        <v>105802</v>
      </c>
      <c r="O82" s="143">
        <f t="shared" si="61"/>
        <v>37113</v>
      </c>
      <c r="P82" s="138">
        <f t="shared" si="61"/>
        <v>35311</v>
      </c>
      <c r="Q82" s="140">
        <f t="shared" si="61"/>
        <v>33317</v>
      </c>
      <c r="R82" s="146">
        <f t="shared" si="61"/>
        <v>105741</v>
      </c>
      <c r="S82" s="155">
        <f t="shared" si="61"/>
        <v>379862</v>
      </c>
    </row>
    <row r="83" spans="1:19">
      <c r="A83" s="226"/>
      <c r="B83" s="133" t="s">
        <v>10</v>
      </c>
      <c r="C83" s="121">
        <f t="shared" ref="C83:S83" si="62">SUM(C65+C68+C71+C74+C77+C80)</f>
        <v>21973</v>
      </c>
      <c r="D83" s="6">
        <f t="shared" si="62"/>
        <v>14613</v>
      </c>
      <c r="E83" s="120">
        <f t="shared" si="62"/>
        <v>15786</v>
      </c>
      <c r="F83" s="148">
        <f t="shared" si="62"/>
        <v>52372</v>
      </c>
      <c r="G83" s="141">
        <f t="shared" si="62"/>
        <v>15601</v>
      </c>
      <c r="H83" s="6">
        <f t="shared" si="62"/>
        <v>19080</v>
      </c>
      <c r="I83" s="120">
        <f t="shared" si="62"/>
        <v>20939</v>
      </c>
      <c r="J83" s="148">
        <f t="shared" si="62"/>
        <v>55620</v>
      </c>
      <c r="K83" s="141">
        <f t="shared" si="62"/>
        <v>21746</v>
      </c>
      <c r="L83" s="6">
        <f t="shared" si="62"/>
        <v>25109</v>
      </c>
      <c r="M83" s="120">
        <f t="shared" si="62"/>
        <v>24756</v>
      </c>
      <c r="N83" s="148">
        <f t="shared" si="62"/>
        <v>71611</v>
      </c>
      <c r="O83" s="141">
        <f t="shared" si="62"/>
        <v>27982</v>
      </c>
      <c r="P83" s="6">
        <f t="shared" si="62"/>
        <v>28547</v>
      </c>
      <c r="Q83" s="120">
        <f t="shared" si="62"/>
        <v>25668</v>
      </c>
      <c r="R83" s="148">
        <f t="shared" si="62"/>
        <v>82197</v>
      </c>
      <c r="S83" s="153">
        <f t="shared" si="62"/>
        <v>261800</v>
      </c>
    </row>
    <row r="84" spans="1:19" ht="15.75" thickBot="1">
      <c r="A84" s="227"/>
      <c r="B84" s="119" t="s">
        <v>11</v>
      </c>
      <c r="C84" s="10">
        <f t="shared" ref="C84:S84" si="63">SUM(C66+C69+C72+C75+C78+C81)</f>
        <v>9395</v>
      </c>
      <c r="D84" s="11">
        <f t="shared" si="63"/>
        <v>15717</v>
      </c>
      <c r="E84" s="123">
        <f t="shared" si="63"/>
        <v>9979</v>
      </c>
      <c r="F84" s="47">
        <f t="shared" si="63"/>
        <v>35091</v>
      </c>
      <c r="G84" s="49">
        <f t="shared" si="63"/>
        <v>7439</v>
      </c>
      <c r="H84" s="11">
        <f t="shared" si="63"/>
        <v>4859</v>
      </c>
      <c r="I84" s="123">
        <f t="shared" si="63"/>
        <v>12938</v>
      </c>
      <c r="J84" s="47">
        <f t="shared" si="63"/>
        <v>25236</v>
      </c>
      <c r="K84" s="49">
        <f t="shared" si="63"/>
        <v>14762</v>
      </c>
      <c r="L84" s="11">
        <f t="shared" si="63"/>
        <v>6139</v>
      </c>
      <c r="M84" s="123">
        <f t="shared" si="63"/>
        <v>13290</v>
      </c>
      <c r="N84" s="47">
        <f t="shared" si="63"/>
        <v>34191</v>
      </c>
      <c r="O84" s="49">
        <f t="shared" si="63"/>
        <v>9131</v>
      </c>
      <c r="P84" s="11">
        <f t="shared" si="63"/>
        <v>6764</v>
      </c>
      <c r="Q84" s="123">
        <f t="shared" si="63"/>
        <v>7649</v>
      </c>
      <c r="R84" s="47">
        <f t="shared" si="63"/>
        <v>23544</v>
      </c>
      <c r="S84" s="152">
        <f t="shared" si="63"/>
        <v>118062</v>
      </c>
    </row>
    <row r="87" spans="1:19" ht="18.75">
      <c r="A87" s="223" t="s">
        <v>47</v>
      </c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23"/>
    </row>
  </sheetData>
  <mergeCells count="22">
    <mergeCell ref="D1:Q1"/>
    <mergeCell ref="A24:A27"/>
    <mergeCell ref="A28:A31"/>
    <mergeCell ref="A2:A3"/>
    <mergeCell ref="A36:A39"/>
    <mergeCell ref="A4:A7"/>
    <mergeCell ref="A8:A11"/>
    <mergeCell ref="A12:A15"/>
    <mergeCell ref="A16:A19"/>
    <mergeCell ref="A20:A23"/>
    <mergeCell ref="G59:K59"/>
    <mergeCell ref="A87:N87"/>
    <mergeCell ref="A73:A75"/>
    <mergeCell ref="A76:A78"/>
    <mergeCell ref="A79:A81"/>
    <mergeCell ref="A82:A84"/>
    <mergeCell ref="C60:Q60"/>
    <mergeCell ref="D61:M61"/>
    <mergeCell ref="A62:A63"/>
    <mergeCell ref="A64:A66"/>
    <mergeCell ref="A67:A69"/>
    <mergeCell ref="A70:A72"/>
  </mergeCells>
  <pageMargins left="0.11811023622047245" right="0.11811023622047245" top="1.1417322834645669" bottom="0.15748031496062992" header="0" footer="0"/>
  <pageSetup paperSize="9" scale="7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17"/>
  <sheetViews>
    <sheetView zoomScale="80" zoomScaleNormal="80" workbookViewId="0">
      <selection sqref="A1:S32"/>
    </sheetView>
  </sheetViews>
  <sheetFormatPr defaultRowHeight="15"/>
  <cols>
    <col min="1" max="1" width="13.85546875" customWidth="1"/>
    <col min="2" max="2" width="18.5703125" customWidth="1"/>
    <col min="3" max="3" width="10.42578125" customWidth="1"/>
    <col min="4" max="4" width="11.7109375" customWidth="1"/>
    <col min="11" max="11" width="9.42578125" bestFit="1" customWidth="1"/>
    <col min="18" max="18" width="10.140625" customWidth="1"/>
    <col min="19" max="19" width="10.85546875" customWidth="1"/>
  </cols>
  <sheetData>
    <row r="1" spans="1:19" ht="59.25" customHeight="1">
      <c r="C1" s="234" t="s">
        <v>52</v>
      </c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19" ht="31.5" customHeight="1" thickBot="1">
      <c r="A2" s="1"/>
      <c r="B2" s="1"/>
      <c r="C2" s="1"/>
      <c r="D2" s="231" t="s">
        <v>49</v>
      </c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</row>
    <row r="3" spans="1:19">
      <c r="A3" s="229" t="s">
        <v>51</v>
      </c>
      <c r="B3" s="8"/>
      <c r="C3" s="28" t="s">
        <v>26</v>
      </c>
      <c r="D3" s="28" t="s">
        <v>27</v>
      </c>
      <c r="E3" s="156" t="s">
        <v>28</v>
      </c>
      <c r="F3" s="144" t="s">
        <v>25</v>
      </c>
      <c r="G3" s="51" t="s">
        <v>29</v>
      </c>
      <c r="H3" s="28" t="s">
        <v>30</v>
      </c>
      <c r="I3" s="156" t="s">
        <v>31</v>
      </c>
      <c r="J3" s="144" t="s">
        <v>32</v>
      </c>
      <c r="K3" s="51" t="s">
        <v>33</v>
      </c>
      <c r="L3" s="28" t="s">
        <v>34</v>
      </c>
      <c r="M3" s="156" t="s">
        <v>35</v>
      </c>
      <c r="N3" s="144" t="s">
        <v>36</v>
      </c>
      <c r="O3" s="51" t="s">
        <v>37</v>
      </c>
      <c r="P3" s="28" t="s">
        <v>38</v>
      </c>
      <c r="Q3" s="157" t="s">
        <v>39</v>
      </c>
      <c r="R3" s="144" t="s">
        <v>40</v>
      </c>
      <c r="S3" s="149" t="s">
        <v>41</v>
      </c>
    </row>
    <row r="4" spans="1:19" ht="15.75" thickBot="1">
      <c r="A4" s="230"/>
      <c r="B4" s="11"/>
      <c r="C4" s="11"/>
      <c r="D4" s="11"/>
      <c r="E4" s="123"/>
      <c r="F4" s="47"/>
      <c r="G4" s="49"/>
      <c r="H4" s="11"/>
      <c r="I4" s="123"/>
      <c r="J4" s="47"/>
      <c r="K4" s="49"/>
      <c r="L4" s="11"/>
      <c r="M4" s="123"/>
      <c r="N4" s="47"/>
      <c r="O4" s="49"/>
      <c r="P4" s="11"/>
      <c r="Q4" s="123"/>
      <c r="R4" s="47"/>
      <c r="S4" s="152"/>
    </row>
    <row r="5" spans="1:19">
      <c r="A5" s="232" t="s">
        <v>1</v>
      </c>
      <c r="B5" s="41" t="s">
        <v>24</v>
      </c>
      <c r="C5" s="37">
        <v>8488</v>
      </c>
      <c r="D5" s="8">
        <v>5200</v>
      </c>
      <c r="E5" s="122">
        <v>5850</v>
      </c>
      <c r="F5" s="46">
        <f>SUM(C5:E5)</f>
        <v>19538</v>
      </c>
      <c r="G5" s="37">
        <v>6200</v>
      </c>
      <c r="H5" s="8">
        <v>5820</v>
      </c>
      <c r="I5" s="122">
        <v>5740</v>
      </c>
      <c r="J5" s="46">
        <f>SUM(G5:I5)</f>
        <v>17760</v>
      </c>
      <c r="K5" s="37">
        <v>3320</v>
      </c>
      <c r="L5" s="8">
        <v>3250</v>
      </c>
      <c r="M5" s="122">
        <v>4804</v>
      </c>
      <c r="N5" s="46">
        <f>SUM(K5:M5)</f>
        <v>11374</v>
      </c>
      <c r="O5" s="37">
        <v>5034</v>
      </c>
      <c r="P5" s="8">
        <v>4708</v>
      </c>
      <c r="Q5" s="122">
        <v>8950</v>
      </c>
      <c r="R5" s="46">
        <f>SUM(O5:Q5)</f>
        <v>18692</v>
      </c>
      <c r="S5" s="151">
        <f>SUM(R5,N5,J5,F5)</f>
        <v>67364</v>
      </c>
    </row>
    <row r="6" spans="1:19" ht="15.75" thickBot="1">
      <c r="A6" s="224"/>
      <c r="B6" s="50" t="s">
        <v>23</v>
      </c>
      <c r="C6" s="49">
        <f>SUM(C7:C8)</f>
        <v>6431</v>
      </c>
      <c r="D6" s="11">
        <f t="shared" ref="D6:S6" si="0">SUM(D7:D8)</f>
        <v>3542</v>
      </c>
      <c r="E6" s="123">
        <f t="shared" si="0"/>
        <v>2490</v>
      </c>
      <c r="F6" s="47">
        <f t="shared" si="0"/>
        <v>12463</v>
      </c>
      <c r="G6" s="49">
        <f t="shared" si="0"/>
        <v>5366</v>
      </c>
      <c r="H6" s="11">
        <f t="shared" si="0"/>
        <v>2979</v>
      </c>
      <c r="I6" s="123">
        <f t="shared" si="0"/>
        <v>3476</v>
      </c>
      <c r="J6" s="47">
        <f t="shared" si="0"/>
        <v>11821</v>
      </c>
      <c r="K6" s="49">
        <f t="shared" si="0"/>
        <v>3792</v>
      </c>
      <c r="L6" s="11">
        <f t="shared" si="0"/>
        <v>3382</v>
      </c>
      <c r="M6" s="123">
        <f t="shared" si="0"/>
        <v>3858</v>
      </c>
      <c r="N6" s="47">
        <f t="shared" si="0"/>
        <v>11032</v>
      </c>
      <c r="O6" s="49">
        <f t="shared" si="0"/>
        <v>7057</v>
      </c>
      <c r="P6" s="11">
        <f t="shared" si="0"/>
        <v>3940</v>
      </c>
      <c r="Q6" s="123">
        <f t="shared" si="0"/>
        <v>7551</v>
      </c>
      <c r="R6" s="47">
        <f t="shared" si="0"/>
        <v>18548</v>
      </c>
      <c r="S6" s="152">
        <f t="shared" si="0"/>
        <v>53864</v>
      </c>
    </row>
    <row r="7" spans="1:19">
      <c r="A7" s="224"/>
      <c r="B7" s="66" t="s">
        <v>10</v>
      </c>
      <c r="C7" s="141">
        <v>4764</v>
      </c>
      <c r="D7" s="6">
        <v>2512</v>
      </c>
      <c r="E7" s="120">
        <v>1488</v>
      </c>
      <c r="F7" s="148">
        <f t="shared" ref="F7:F28" si="1">SUM(C7:E7)</f>
        <v>8764</v>
      </c>
      <c r="G7" s="141">
        <v>4799</v>
      </c>
      <c r="H7" s="6">
        <v>2127</v>
      </c>
      <c r="I7" s="120">
        <v>2753</v>
      </c>
      <c r="J7" s="148">
        <f t="shared" ref="J7:J28" si="2">SUM(G7:I7)</f>
        <v>9679</v>
      </c>
      <c r="K7" s="141">
        <v>3091</v>
      </c>
      <c r="L7" s="6">
        <v>2694</v>
      </c>
      <c r="M7" s="120">
        <v>3138</v>
      </c>
      <c r="N7" s="148">
        <f t="shared" ref="N7:N28" si="3">SUM(K7:M7)</f>
        <v>8923</v>
      </c>
      <c r="O7" s="141">
        <v>6062</v>
      </c>
      <c r="P7" s="6">
        <v>2968</v>
      </c>
      <c r="Q7" s="120">
        <v>6759</v>
      </c>
      <c r="R7" s="148">
        <f t="shared" ref="R7:R28" si="4">SUM(O7:Q7)</f>
        <v>15789</v>
      </c>
      <c r="S7" s="153">
        <f t="shared" ref="S7:S28" si="5">SUM(R7,N7,J7,F7)</f>
        <v>43155</v>
      </c>
    </row>
    <row r="8" spans="1:19" ht="15.75" thickBot="1">
      <c r="A8" s="225"/>
      <c r="B8" s="50" t="s">
        <v>11</v>
      </c>
      <c r="C8" s="39">
        <v>1667</v>
      </c>
      <c r="D8" s="5">
        <v>1030</v>
      </c>
      <c r="E8" s="117">
        <v>1002</v>
      </c>
      <c r="F8" s="147">
        <f t="shared" si="1"/>
        <v>3699</v>
      </c>
      <c r="G8" s="39">
        <v>567</v>
      </c>
      <c r="H8" s="5">
        <v>852</v>
      </c>
      <c r="I8" s="117">
        <v>723</v>
      </c>
      <c r="J8" s="147">
        <f t="shared" si="2"/>
        <v>2142</v>
      </c>
      <c r="K8" s="39">
        <v>701</v>
      </c>
      <c r="L8" s="5">
        <v>688</v>
      </c>
      <c r="M8" s="117">
        <v>720</v>
      </c>
      <c r="N8" s="147">
        <f t="shared" si="3"/>
        <v>2109</v>
      </c>
      <c r="O8" s="39">
        <v>995</v>
      </c>
      <c r="P8" s="5">
        <v>972</v>
      </c>
      <c r="Q8" s="117">
        <v>792</v>
      </c>
      <c r="R8" s="147">
        <f t="shared" si="4"/>
        <v>2759</v>
      </c>
      <c r="S8" s="150">
        <f t="shared" si="5"/>
        <v>10709</v>
      </c>
    </row>
    <row r="9" spans="1:19">
      <c r="A9" s="232" t="s">
        <v>2</v>
      </c>
      <c r="B9" s="41" t="s">
        <v>24</v>
      </c>
      <c r="C9" s="37">
        <v>20430</v>
      </c>
      <c r="D9" s="8">
        <v>19420</v>
      </c>
      <c r="E9" s="122"/>
      <c r="F9" s="46">
        <f t="shared" si="1"/>
        <v>39850</v>
      </c>
      <c r="G9" s="37"/>
      <c r="H9" s="8"/>
      <c r="I9" s="122"/>
      <c r="J9" s="46">
        <f t="shared" si="2"/>
        <v>0</v>
      </c>
      <c r="K9" s="37"/>
      <c r="L9" s="8"/>
      <c r="M9" s="122"/>
      <c r="N9" s="46">
        <f t="shared" si="3"/>
        <v>0</v>
      </c>
      <c r="O9" s="37"/>
      <c r="P9" s="8"/>
      <c r="Q9" s="122"/>
      <c r="R9" s="46">
        <f t="shared" si="4"/>
        <v>0</v>
      </c>
      <c r="S9" s="151">
        <f t="shared" si="5"/>
        <v>39850</v>
      </c>
    </row>
    <row r="10" spans="1:19" ht="15.75" thickBot="1">
      <c r="A10" s="224"/>
      <c r="B10" s="43" t="s">
        <v>23</v>
      </c>
      <c r="C10" s="49">
        <f>SUM(C11:C12)</f>
        <v>17783</v>
      </c>
      <c r="D10" s="11">
        <f t="shared" ref="D10:S10" si="6">SUM(D11:D12)</f>
        <v>16958</v>
      </c>
      <c r="E10" s="123">
        <f t="shared" si="6"/>
        <v>0</v>
      </c>
      <c r="F10" s="47">
        <f t="shared" si="6"/>
        <v>34741</v>
      </c>
      <c r="G10" s="49">
        <f t="shared" si="6"/>
        <v>0</v>
      </c>
      <c r="H10" s="11">
        <f t="shared" si="6"/>
        <v>0</v>
      </c>
      <c r="I10" s="123">
        <f t="shared" si="6"/>
        <v>0</v>
      </c>
      <c r="J10" s="47">
        <f t="shared" si="6"/>
        <v>0</v>
      </c>
      <c r="K10" s="49">
        <f t="shared" si="6"/>
        <v>0</v>
      </c>
      <c r="L10" s="11">
        <f t="shared" si="6"/>
        <v>0</v>
      </c>
      <c r="M10" s="123">
        <f t="shared" si="6"/>
        <v>0</v>
      </c>
      <c r="N10" s="47">
        <f t="shared" si="6"/>
        <v>0</v>
      </c>
      <c r="O10" s="49">
        <f t="shared" si="6"/>
        <v>0</v>
      </c>
      <c r="P10" s="11">
        <f t="shared" si="6"/>
        <v>0</v>
      </c>
      <c r="Q10" s="123">
        <f t="shared" si="6"/>
        <v>0</v>
      </c>
      <c r="R10" s="47">
        <f t="shared" si="6"/>
        <v>0</v>
      </c>
      <c r="S10" s="152">
        <f t="shared" si="6"/>
        <v>34741</v>
      </c>
    </row>
    <row r="11" spans="1:19">
      <c r="A11" s="224"/>
      <c r="B11" s="41" t="s">
        <v>10</v>
      </c>
      <c r="C11" s="141">
        <v>14304</v>
      </c>
      <c r="D11" s="6">
        <v>13022</v>
      </c>
      <c r="E11" s="120"/>
      <c r="F11" s="148">
        <f t="shared" si="1"/>
        <v>27326</v>
      </c>
      <c r="G11" s="141"/>
      <c r="H11" s="6"/>
      <c r="I11" s="120"/>
      <c r="J11" s="148">
        <f t="shared" si="2"/>
        <v>0</v>
      </c>
      <c r="K11" s="141"/>
      <c r="L11" s="6"/>
      <c r="M11" s="120"/>
      <c r="N11" s="148">
        <f t="shared" si="3"/>
        <v>0</v>
      </c>
      <c r="O11" s="141"/>
      <c r="P11" s="6"/>
      <c r="Q11" s="120"/>
      <c r="R11" s="148">
        <f t="shared" si="4"/>
        <v>0</v>
      </c>
      <c r="S11" s="153">
        <f t="shared" si="5"/>
        <v>27326</v>
      </c>
    </row>
    <row r="12" spans="1:19" ht="15.75" thickBot="1">
      <c r="A12" s="225"/>
      <c r="B12" s="50" t="s">
        <v>11</v>
      </c>
      <c r="C12" s="39">
        <v>3479</v>
      </c>
      <c r="D12" s="5">
        <v>3936</v>
      </c>
      <c r="E12" s="117"/>
      <c r="F12" s="147">
        <f t="shared" si="1"/>
        <v>7415</v>
      </c>
      <c r="G12" s="39"/>
      <c r="H12" s="5"/>
      <c r="I12" s="117"/>
      <c r="J12" s="147">
        <f t="shared" si="2"/>
        <v>0</v>
      </c>
      <c r="K12" s="39"/>
      <c r="L12" s="5"/>
      <c r="M12" s="117"/>
      <c r="N12" s="147">
        <f t="shared" si="3"/>
        <v>0</v>
      </c>
      <c r="O12" s="39"/>
      <c r="P12" s="5"/>
      <c r="Q12" s="117"/>
      <c r="R12" s="147">
        <f t="shared" si="4"/>
        <v>0</v>
      </c>
      <c r="S12" s="150">
        <f t="shared" si="5"/>
        <v>7415</v>
      </c>
    </row>
    <row r="13" spans="1:19">
      <c r="A13" s="232" t="s">
        <v>12</v>
      </c>
      <c r="B13" s="41" t="s">
        <v>24</v>
      </c>
      <c r="C13" s="37"/>
      <c r="D13" s="8"/>
      <c r="E13" s="122"/>
      <c r="F13" s="46">
        <f t="shared" si="1"/>
        <v>0</v>
      </c>
      <c r="G13" s="37">
        <v>680</v>
      </c>
      <c r="H13" s="8">
        <v>403</v>
      </c>
      <c r="I13" s="122">
        <v>1390</v>
      </c>
      <c r="J13" s="46">
        <f t="shared" si="2"/>
        <v>2473</v>
      </c>
      <c r="K13" s="37">
        <v>1403</v>
      </c>
      <c r="L13" s="8">
        <v>2408</v>
      </c>
      <c r="M13" s="122">
        <v>2620</v>
      </c>
      <c r="N13" s="46">
        <f t="shared" si="3"/>
        <v>6431</v>
      </c>
      <c r="O13" s="37">
        <v>2403</v>
      </c>
      <c r="P13" s="8">
        <v>1700</v>
      </c>
      <c r="Q13" s="122">
        <v>900</v>
      </c>
      <c r="R13" s="46">
        <f t="shared" si="4"/>
        <v>5003</v>
      </c>
      <c r="S13" s="151">
        <f t="shared" si="5"/>
        <v>13907</v>
      </c>
    </row>
    <row r="14" spans="1:19" ht="15.75" thickBot="1">
      <c r="A14" s="224"/>
      <c r="B14" s="43" t="s">
        <v>23</v>
      </c>
      <c r="C14" s="49">
        <f>SUM(C15:C16)</f>
        <v>0</v>
      </c>
      <c r="D14" s="10">
        <f t="shared" ref="D14:S14" si="7">SUM(D15:D16)</f>
        <v>0</v>
      </c>
      <c r="E14" s="119">
        <f t="shared" si="7"/>
        <v>0</v>
      </c>
      <c r="F14" s="47">
        <f t="shared" si="7"/>
        <v>0</v>
      </c>
      <c r="G14" s="49">
        <f t="shared" si="7"/>
        <v>139</v>
      </c>
      <c r="H14" s="10">
        <f t="shared" si="7"/>
        <v>691</v>
      </c>
      <c r="I14" s="119">
        <f>SUM(I15:I16)</f>
        <v>1237</v>
      </c>
      <c r="J14" s="47">
        <f t="shared" si="7"/>
        <v>2067</v>
      </c>
      <c r="K14" s="49">
        <f t="shared" si="7"/>
        <v>1485</v>
      </c>
      <c r="L14" s="10">
        <f t="shared" si="7"/>
        <v>2159</v>
      </c>
      <c r="M14" s="119">
        <f t="shared" si="7"/>
        <v>2035</v>
      </c>
      <c r="N14" s="47">
        <f t="shared" si="7"/>
        <v>5679</v>
      </c>
      <c r="O14" s="49">
        <f t="shared" si="7"/>
        <v>1808</v>
      </c>
      <c r="P14" s="10">
        <f t="shared" si="7"/>
        <v>1675</v>
      </c>
      <c r="Q14" s="119">
        <f t="shared" si="7"/>
        <v>928</v>
      </c>
      <c r="R14" s="47">
        <f t="shared" si="7"/>
        <v>4411</v>
      </c>
      <c r="S14" s="152">
        <f t="shared" si="7"/>
        <v>12157</v>
      </c>
    </row>
    <row r="15" spans="1:19">
      <c r="A15" s="224"/>
      <c r="B15" s="41" t="s">
        <v>10</v>
      </c>
      <c r="C15" s="141"/>
      <c r="D15" s="6"/>
      <c r="E15" s="120"/>
      <c r="F15" s="148">
        <f t="shared" si="1"/>
        <v>0</v>
      </c>
      <c r="G15" s="141">
        <v>139</v>
      </c>
      <c r="H15" s="6">
        <v>691</v>
      </c>
      <c r="I15" s="120">
        <v>1237</v>
      </c>
      <c r="J15" s="148">
        <f t="shared" si="2"/>
        <v>2067</v>
      </c>
      <c r="K15" s="141">
        <v>1485</v>
      </c>
      <c r="L15" s="6">
        <v>2064</v>
      </c>
      <c r="M15" s="120">
        <v>1925</v>
      </c>
      <c r="N15" s="148">
        <f t="shared" si="3"/>
        <v>5474</v>
      </c>
      <c r="O15" s="141">
        <v>1755</v>
      </c>
      <c r="P15" s="6">
        <v>1425</v>
      </c>
      <c r="Q15" s="120">
        <v>763</v>
      </c>
      <c r="R15" s="148">
        <f t="shared" si="4"/>
        <v>3943</v>
      </c>
      <c r="S15" s="153">
        <f t="shared" si="5"/>
        <v>11484</v>
      </c>
    </row>
    <row r="16" spans="1:19" ht="15.75" thickBot="1">
      <c r="A16" s="225"/>
      <c r="B16" s="50" t="s">
        <v>11</v>
      </c>
      <c r="C16" s="39"/>
      <c r="D16" s="5"/>
      <c r="E16" s="117"/>
      <c r="F16" s="147">
        <f t="shared" si="1"/>
        <v>0</v>
      </c>
      <c r="G16" s="39"/>
      <c r="H16" s="5"/>
      <c r="I16" s="117"/>
      <c r="J16" s="147">
        <f t="shared" si="2"/>
        <v>0</v>
      </c>
      <c r="K16" s="39"/>
      <c r="L16" s="5">
        <v>95</v>
      </c>
      <c r="M16" s="117">
        <v>110</v>
      </c>
      <c r="N16" s="147">
        <f t="shared" si="3"/>
        <v>205</v>
      </c>
      <c r="O16" s="39">
        <v>53</v>
      </c>
      <c r="P16" s="5">
        <v>250</v>
      </c>
      <c r="Q16" s="117">
        <v>165</v>
      </c>
      <c r="R16" s="147">
        <f t="shared" si="4"/>
        <v>468</v>
      </c>
      <c r="S16" s="150">
        <f t="shared" si="5"/>
        <v>673</v>
      </c>
    </row>
    <row r="17" spans="1:19">
      <c r="A17" s="232" t="s">
        <v>13</v>
      </c>
      <c r="B17" s="41" t="s">
        <v>24</v>
      </c>
      <c r="C17" s="37">
        <v>1516</v>
      </c>
      <c r="D17" s="8">
        <v>1370</v>
      </c>
      <c r="E17" s="122">
        <v>1238</v>
      </c>
      <c r="F17" s="46">
        <f t="shared" si="1"/>
        <v>4124</v>
      </c>
      <c r="G17" s="37">
        <v>948</v>
      </c>
      <c r="H17" s="8">
        <v>1624</v>
      </c>
      <c r="I17" s="122">
        <v>1609</v>
      </c>
      <c r="J17" s="46">
        <f t="shared" si="2"/>
        <v>4181</v>
      </c>
      <c r="K17" s="37">
        <v>1905</v>
      </c>
      <c r="L17" s="8">
        <v>2163</v>
      </c>
      <c r="M17" s="122">
        <v>2880</v>
      </c>
      <c r="N17" s="46">
        <f t="shared" si="3"/>
        <v>6948</v>
      </c>
      <c r="O17" s="37">
        <v>2782</v>
      </c>
      <c r="P17" s="8">
        <v>1984</v>
      </c>
      <c r="Q17" s="122">
        <v>1407</v>
      </c>
      <c r="R17" s="46">
        <f t="shared" si="4"/>
        <v>6173</v>
      </c>
      <c r="S17" s="151">
        <f t="shared" si="5"/>
        <v>21426</v>
      </c>
    </row>
    <row r="18" spans="1:19" ht="15.75" thickBot="1">
      <c r="A18" s="224"/>
      <c r="B18" s="43" t="s">
        <v>23</v>
      </c>
      <c r="C18" s="49">
        <f>SUM(C19:C20)</f>
        <v>1543</v>
      </c>
      <c r="D18" s="10">
        <f t="shared" ref="D18:S18" si="8">SUM(D19:D20)</f>
        <v>1339</v>
      </c>
      <c r="E18" s="119">
        <f t="shared" si="8"/>
        <v>1018</v>
      </c>
      <c r="F18" s="47">
        <f t="shared" si="8"/>
        <v>3900</v>
      </c>
      <c r="G18" s="49">
        <f t="shared" si="8"/>
        <v>1599</v>
      </c>
      <c r="H18" s="10">
        <f t="shared" si="8"/>
        <v>1279</v>
      </c>
      <c r="I18" s="119">
        <f t="shared" si="8"/>
        <v>1245</v>
      </c>
      <c r="J18" s="47">
        <f t="shared" si="8"/>
        <v>4123</v>
      </c>
      <c r="K18" s="49">
        <f t="shared" si="8"/>
        <v>1342</v>
      </c>
      <c r="L18" s="10">
        <f t="shared" si="8"/>
        <v>1814</v>
      </c>
      <c r="M18" s="119">
        <f t="shared" si="8"/>
        <v>1943</v>
      </c>
      <c r="N18" s="47">
        <f t="shared" si="8"/>
        <v>5099</v>
      </c>
      <c r="O18" s="49">
        <f t="shared" si="8"/>
        <v>2279</v>
      </c>
      <c r="P18" s="10">
        <f t="shared" si="8"/>
        <v>1808</v>
      </c>
      <c r="Q18" s="119">
        <f t="shared" si="8"/>
        <v>1346</v>
      </c>
      <c r="R18" s="47">
        <f t="shared" si="8"/>
        <v>5433</v>
      </c>
      <c r="S18" s="152">
        <f t="shared" si="8"/>
        <v>18555</v>
      </c>
    </row>
    <row r="19" spans="1:19">
      <c r="A19" s="224"/>
      <c r="B19" s="41" t="s">
        <v>10</v>
      </c>
      <c r="C19" s="141">
        <v>886</v>
      </c>
      <c r="D19" s="6">
        <v>884</v>
      </c>
      <c r="E19" s="120">
        <v>809</v>
      </c>
      <c r="F19" s="148">
        <f t="shared" si="1"/>
        <v>2579</v>
      </c>
      <c r="G19" s="141">
        <v>698</v>
      </c>
      <c r="H19" s="6">
        <v>922</v>
      </c>
      <c r="I19" s="120">
        <v>1075</v>
      </c>
      <c r="J19" s="148">
        <f t="shared" si="2"/>
        <v>2695</v>
      </c>
      <c r="K19" s="141">
        <v>1166</v>
      </c>
      <c r="L19" s="6">
        <v>1574</v>
      </c>
      <c r="M19" s="120">
        <v>1697</v>
      </c>
      <c r="N19" s="148">
        <f t="shared" si="3"/>
        <v>4437</v>
      </c>
      <c r="O19" s="141">
        <v>1807</v>
      </c>
      <c r="P19" s="6">
        <v>1301</v>
      </c>
      <c r="Q19" s="120">
        <v>717</v>
      </c>
      <c r="R19" s="148">
        <f t="shared" si="4"/>
        <v>3825</v>
      </c>
      <c r="S19" s="153">
        <f t="shared" si="5"/>
        <v>13536</v>
      </c>
    </row>
    <row r="20" spans="1:19" ht="15.75" thickBot="1">
      <c r="A20" s="225"/>
      <c r="B20" s="50" t="s">
        <v>11</v>
      </c>
      <c r="C20" s="39">
        <v>657</v>
      </c>
      <c r="D20" s="5">
        <v>455</v>
      </c>
      <c r="E20" s="117">
        <v>209</v>
      </c>
      <c r="F20" s="147">
        <f t="shared" si="1"/>
        <v>1321</v>
      </c>
      <c r="G20" s="39">
        <v>901</v>
      </c>
      <c r="H20" s="5">
        <v>357</v>
      </c>
      <c r="I20" s="117">
        <v>170</v>
      </c>
      <c r="J20" s="147">
        <f t="shared" si="2"/>
        <v>1428</v>
      </c>
      <c r="K20" s="39">
        <v>176</v>
      </c>
      <c r="L20" s="5">
        <v>240</v>
      </c>
      <c r="M20" s="117">
        <v>246</v>
      </c>
      <c r="N20" s="147">
        <f t="shared" si="3"/>
        <v>662</v>
      </c>
      <c r="O20" s="39">
        <v>472</v>
      </c>
      <c r="P20" s="5">
        <v>507</v>
      </c>
      <c r="Q20" s="117">
        <v>629</v>
      </c>
      <c r="R20" s="147">
        <f t="shared" si="4"/>
        <v>1608</v>
      </c>
      <c r="S20" s="150">
        <f t="shared" si="5"/>
        <v>5019</v>
      </c>
    </row>
    <row r="21" spans="1:19">
      <c r="A21" s="232" t="s">
        <v>14</v>
      </c>
      <c r="B21" s="41" t="s">
        <v>24</v>
      </c>
      <c r="C21" s="37">
        <v>20480</v>
      </c>
      <c r="D21" s="8">
        <v>16240</v>
      </c>
      <c r="E21" s="122">
        <v>18480</v>
      </c>
      <c r="F21" s="46">
        <f t="shared" si="1"/>
        <v>55200</v>
      </c>
      <c r="G21" s="37">
        <v>27000</v>
      </c>
      <c r="H21" s="8">
        <v>16740</v>
      </c>
      <c r="I21" s="122">
        <v>16200</v>
      </c>
      <c r="J21" s="46">
        <f t="shared" si="2"/>
        <v>59940</v>
      </c>
      <c r="K21" s="37">
        <v>13950</v>
      </c>
      <c r="L21" s="8">
        <v>15000</v>
      </c>
      <c r="M21" s="122">
        <v>15200</v>
      </c>
      <c r="N21" s="46">
        <f t="shared" si="3"/>
        <v>44150</v>
      </c>
      <c r="O21" s="37">
        <v>14300</v>
      </c>
      <c r="P21" s="8">
        <v>24000</v>
      </c>
      <c r="Q21" s="122">
        <v>25000</v>
      </c>
      <c r="R21" s="46">
        <f t="shared" si="4"/>
        <v>63300</v>
      </c>
      <c r="S21" s="151">
        <f t="shared" si="5"/>
        <v>222590</v>
      </c>
    </row>
    <row r="22" spans="1:19" ht="15.75" thickBot="1">
      <c r="A22" s="224"/>
      <c r="B22" s="43" t="s">
        <v>23</v>
      </c>
      <c r="C22" s="49">
        <f>SUM(C23:C24)</f>
        <v>12072</v>
      </c>
      <c r="D22" s="10">
        <f t="shared" ref="D22:S22" si="9">SUM(D23:D24)</f>
        <v>8271</v>
      </c>
      <c r="E22" s="119">
        <f t="shared" si="9"/>
        <v>9587</v>
      </c>
      <c r="F22" s="47">
        <f t="shared" si="9"/>
        <v>29930</v>
      </c>
      <c r="G22" s="49">
        <f t="shared" si="9"/>
        <v>9017</v>
      </c>
      <c r="H22" s="10">
        <f t="shared" si="9"/>
        <v>10033</v>
      </c>
      <c r="I22" s="119">
        <f t="shared" si="9"/>
        <v>7393</v>
      </c>
      <c r="J22" s="47">
        <f t="shared" si="9"/>
        <v>26443</v>
      </c>
      <c r="K22" s="49">
        <f t="shared" si="9"/>
        <v>15286</v>
      </c>
      <c r="L22" s="10">
        <f t="shared" si="9"/>
        <v>14367</v>
      </c>
      <c r="M22" s="119">
        <f t="shared" si="9"/>
        <v>7851</v>
      </c>
      <c r="N22" s="47">
        <f t="shared" si="9"/>
        <v>37504</v>
      </c>
      <c r="O22" s="49">
        <f t="shared" si="9"/>
        <v>13135</v>
      </c>
      <c r="P22" s="10">
        <f t="shared" si="9"/>
        <v>20897</v>
      </c>
      <c r="Q22" s="119">
        <f t="shared" si="9"/>
        <v>14046</v>
      </c>
      <c r="R22" s="47">
        <f t="shared" si="9"/>
        <v>48078</v>
      </c>
      <c r="S22" s="152">
        <f t="shared" si="9"/>
        <v>141955</v>
      </c>
    </row>
    <row r="23" spans="1:19">
      <c r="A23" s="224"/>
      <c r="B23" s="41" t="s">
        <v>10</v>
      </c>
      <c r="C23" s="141">
        <v>7036</v>
      </c>
      <c r="D23" s="6">
        <v>4103</v>
      </c>
      <c r="E23" s="120">
        <v>6773</v>
      </c>
      <c r="F23" s="148">
        <f t="shared" si="1"/>
        <v>17912</v>
      </c>
      <c r="G23" s="141">
        <v>6450</v>
      </c>
      <c r="H23" s="6">
        <v>8242</v>
      </c>
      <c r="I23" s="120">
        <v>7017</v>
      </c>
      <c r="J23" s="148">
        <f t="shared" si="2"/>
        <v>21709</v>
      </c>
      <c r="K23" s="141">
        <v>14883</v>
      </c>
      <c r="L23" s="6">
        <v>11079</v>
      </c>
      <c r="M23" s="120">
        <v>6044</v>
      </c>
      <c r="N23" s="148">
        <f t="shared" si="3"/>
        <v>32006</v>
      </c>
      <c r="O23" s="141">
        <v>9781</v>
      </c>
      <c r="P23" s="6">
        <v>13316</v>
      </c>
      <c r="Q23" s="120">
        <v>8616</v>
      </c>
      <c r="R23" s="148">
        <f t="shared" si="4"/>
        <v>31713</v>
      </c>
      <c r="S23" s="153">
        <f t="shared" si="5"/>
        <v>103340</v>
      </c>
    </row>
    <row r="24" spans="1:19" ht="15.75" thickBot="1">
      <c r="A24" s="225"/>
      <c r="B24" s="50" t="s">
        <v>11</v>
      </c>
      <c r="C24" s="39">
        <v>5036</v>
      </c>
      <c r="D24" s="5">
        <v>4168</v>
      </c>
      <c r="E24" s="117">
        <v>2814</v>
      </c>
      <c r="F24" s="147">
        <f t="shared" si="1"/>
        <v>12018</v>
      </c>
      <c r="G24" s="39">
        <v>2567</v>
      </c>
      <c r="H24" s="5">
        <v>1791</v>
      </c>
      <c r="I24" s="117">
        <v>376</v>
      </c>
      <c r="J24" s="147">
        <f t="shared" si="2"/>
        <v>4734</v>
      </c>
      <c r="K24" s="39">
        <v>403</v>
      </c>
      <c r="L24" s="5">
        <v>3288</v>
      </c>
      <c r="M24" s="117">
        <v>1807</v>
      </c>
      <c r="N24" s="147">
        <f t="shared" si="3"/>
        <v>5498</v>
      </c>
      <c r="O24" s="39">
        <v>3354</v>
      </c>
      <c r="P24" s="5">
        <v>7581</v>
      </c>
      <c r="Q24" s="117">
        <v>5430</v>
      </c>
      <c r="R24" s="147">
        <f t="shared" si="4"/>
        <v>16365</v>
      </c>
      <c r="S24" s="150">
        <f t="shared" si="5"/>
        <v>38615</v>
      </c>
    </row>
    <row r="25" spans="1:19">
      <c r="A25" s="232" t="s">
        <v>15</v>
      </c>
      <c r="B25" s="41" t="s">
        <v>24</v>
      </c>
      <c r="C25" s="37">
        <v>14130</v>
      </c>
      <c r="D25" s="8">
        <v>9950</v>
      </c>
      <c r="E25" s="122">
        <v>10984</v>
      </c>
      <c r="F25" s="46">
        <f t="shared" si="1"/>
        <v>35064</v>
      </c>
      <c r="G25" s="37">
        <v>10280</v>
      </c>
      <c r="H25" s="8">
        <v>9820</v>
      </c>
      <c r="I25" s="122">
        <v>9740</v>
      </c>
      <c r="J25" s="46">
        <f t="shared" si="2"/>
        <v>29840</v>
      </c>
      <c r="K25" s="37">
        <v>8950</v>
      </c>
      <c r="L25" s="8">
        <v>8110</v>
      </c>
      <c r="M25" s="122">
        <v>8640</v>
      </c>
      <c r="N25" s="46">
        <f t="shared" si="3"/>
        <v>25700</v>
      </c>
      <c r="O25" s="37">
        <v>7400</v>
      </c>
      <c r="P25" s="8">
        <v>9150</v>
      </c>
      <c r="Q25" s="122">
        <v>9500</v>
      </c>
      <c r="R25" s="46">
        <f t="shared" si="4"/>
        <v>26050</v>
      </c>
      <c r="S25" s="151">
        <f t="shared" si="5"/>
        <v>116654</v>
      </c>
    </row>
    <row r="26" spans="1:19" ht="15.75" thickBot="1">
      <c r="A26" s="224"/>
      <c r="B26" s="43" t="s">
        <v>23</v>
      </c>
      <c r="C26" s="49">
        <f>SUM(C27:C28)</f>
        <v>9187</v>
      </c>
      <c r="D26" s="11">
        <f t="shared" ref="D26:S26" si="10">SUM(D27:D28)</f>
        <v>5059</v>
      </c>
      <c r="E26" s="123">
        <f t="shared" si="10"/>
        <v>6139</v>
      </c>
      <c r="F26" s="47">
        <f t="shared" si="10"/>
        <v>20385</v>
      </c>
      <c r="G26" s="49">
        <f t="shared" si="10"/>
        <v>5966</v>
      </c>
      <c r="H26" s="11">
        <f t="shared" si="10"/>
        <v>4731</v>
      </c>
      <c r="I26" s="123">
        <f t="shared" si="10"/>
        <v>4040</v>
      </c>
      <c r="J26" s="47">
        <f t="shared" si="10"/>
        <v>14737</v>
      </c>
      <c r="K26" s="49">
        <f t="shared" si="10"/>
        <v>6568</v>
      </c>
      <c r="L26" s="11">
        <f t="shared" si="10"/>
        <v>5004</v>
      </c>
      <c r="M26" s="123">
        <f t="shared" si="10"/>
        <v>5410</v>
      </c>
      <c r="N26" s="47">
        <f t="shared" si="10"/>
        <v>16982</v>
      </c>
      <c r="O26" s="49">
        <f t="shared" si="10"/>
        <v>5097</v>
      </c>
      <c r="P26" s="11">
        <f t="shared" si="10"/>
        <v>7329</v>
      </c>
      <c r="Q26" s="123">
        <f t="shared" si="10"/>
        <v>5963</v>
      </c>
      <c r="R26" s="47">
        <f t="shared" si="10"/>
        <v>18389</v>
      </c>
      <c r="S26" s="152">
        <f t="shared" si="10"/>
        <v>70493</v>
      </c>
    </row>
    <row r="27" spans="1:19">
      <c r="A27" s="224"/>
      <c r="B27" s="41" t="s">
        <v>10</v>
      </c>
      <c r="C27" s="141">
        <v>5245</v>
      </c>
      <c r="D27" s="6">
        <v>3936</v>
      </c>
      <c r="E27" s="120">
        <v>3452</v>
      </c>
      <c r="F27" s="148">
        <f t="shared" si="1"/>
        <v>12633</v>
      </c>
      <c r="G27" s="141">
        <v>4141</v>
      </c>
      <c r="H27" s="6">
        <v>3592</v>
      </c>
      <c r="I27" s="120">
        <v>3276</v>
      </c>
      <c r="J27" s="148">
        <f t="shared" si="2"/>
        <v>11009</v>
      </c>
      <c r="K27" s="141">
        <v>4832</v>
      </c>
      <c r="L27" s="6">
        <v>3957</v>
      </c>
      <c r="M27" s="120">
        <v>3951</v>
      </c>
      <c r="N27" s="148">
        <f t="shared" si="3"/>
        <v>12740</v>
      </c>
      <c r="O27" s="141">
        <v>3653</v>
      </c>
      <c r="P27" s="6">
        <v>5386</v>
      </c>
      <c r="Q27" s="120">
        <v>4484</v>
      </c>
      <c r="R27" s="148">
        <f t="shared" si="4"/>
        <v>13523</v>
      </c>
      <c r="S27" s="153">
        <f t="shared" si="5"/>
        <v>49905</v>
      </c>
    </row>
    <row r="28" spans="1:19" ht="15.75" thickBot="1">
      <c r="A28" s="225"/>
      <c r="B28" s="50" t="s">
        <v>11</v>
      </c>
      <c r="C28" s="39">
        <v>3942</v>
      </c>
      <c r="D28" s="5">
        <v>1123</v>
      </c>
      <c r="E28" s="117">
        <v>2687</v>
      </c>
      <c r="F28" s="147">
        <f t="shared" si="1"/>
        <v>7752</v>
      </c>
      <c r="G28" s="39">
        <v>1825</v>
      </c>
      <c r="H28" s="5">
        <v>1139</v>
      </c>
      <c r="I28" s="117">
        <v>764</v>
      </c>
      <c r="J28" s="147">
        <f t="shared" si="2"/>
        <v>3728</v>
      </c>
      <c r="K28" s="39">
        <v>1736</v>
      </c>
      <c r="L28" s="5">
        <v>1047</v>
      </c>
      <c r="M28" s="117">
        <v>1459</v>
      </c>
      <c r="N28" s="147">
        <f t="shared" si="3"/>
        <v>4242</v>
      </c>
      <c r="O28" s="39">
        <v>1444</v>
      </c>
      <c r="P28" s="5">
        <v>1943</v>
      </c>
      <c r="Q28" s="117">
        <v>1479</v>
      </c>
      <c r="R28" s="147">
        <f t="shared" si="4"/>
        <v>4866</v>
      </c>
      <c r="S28" s="150">
        <f t="shared" si="5"/>
        <v>20588</v>
      </c>
    </row>
    <row r="29" spans="1:19" ht="15.75">
      <c r="A29" s="233" t="s">
        <v>7</v>
      </c>
      <c r="B29" s="68" t="s">
        <v>24</v>
      </c>
      <c r="C29" s="142">
        <f>SUM(C5+C9+C13+C17+C21+C25)</f>
        <v>65044</v>
      </c>
      <c r="D29" s="135">
        <f t="shared" ref="D29:S32" si="11">SUM(D5+D9+D13+D17+D21+D25)</f>
        <v>52180</v>
      </c>
      <c r="E29" s="139">
        <f t="shared" si="11"/>
        <v>36552</v>
      </c>
      <c r="F29" s="145">
        <f t="shared" si="11"/>
        <v>153776</v>
      </c>
      <c r="G29" s="142">
        <f t="shared" si="11"/>
        <v>45108</v>
      </c>
      <c r="H29" s="135">
        <f t="shared" si="11"/>
        <v>34407</v>
      </c>
      <c r="I29" s="139">
        <f t="shared" si="11"/>
        <v>34679</v>
      </c>
      <c r="J29" s="145">
        <f t="shared" si="11"/>
        <v>114194</v>
      </c>
      <c r="K29" s="142">
        <f t="shared" si="11"/>
        <v>29528</v>
      </c>
      <c r="L29" s="135">
        <f t="shared" si="11"/>
        <v>30931</v>
      </c>
      <c r="M29" s="139">
        <f t="shared" si="11"/>
        <v>34144</v>
      </c>
      <c r="N29" s="145">
        <f t="shared" si="11"/>
        <v>94603</v>
      </c>
      <c r="O29" s="142">
        <f t="shared" si="11"/>
        <v>31919</v>
      </c>
      <c r="P29" s="135">
        <f t="shared" si="11"/>
        <v>41542</v>
      </c>
      <c r="Q29" s="139">
        <f t="shared" si="11"/>
        <v>45757</v>
      </c>
      <c r="R29" s="145">
        <f t="shared" si="11"/>
        <v>119218</v>
      </c>
      <c r="S29" s="154">
        <f t="shared" si="11"/>
        <v>481791</v>
      </c>
    </row>
    <row r="30" spans="1:19" ht="16.5" thickBot="1">
      <c r="A30" s="226"/>
      <c r="B30" s="71" t="s">
        <v>23</v>
      </c>
      <c r="C30" s="143">
        <f>SUM(C6+C10+C14+C18+C22+C26)</f>
        <v>47016</v>
      </c>
      <c r="D30" s="138">
        <f t="shared" si="11"/>
        <v>35169</v>
      </c>
      <c r="E30" s="140">
        <f t="shared" si="11"/>
        <v>19234</v>
      </c>
      <c r="F30" s="146">
        <f t="shared" si="11"/>
        <v>101419</v>
      </c>
      <c r="G30" s="143">
        <f t="shared" si="11"/>
        <v>22087</v>
      </c>
      <c r="H30" s="138">
        <f t="shared" si="11"/>
        <v>19713</v>
      </c>
      <c r="I30" s="140">
        <f t="shared" si="11"/>
        <v>17391</v>
      </c>
      <c r="J30" s="146">
        <f t="shared" si="11"/>
        <v>59191</v>
      </c>
      <c r="K30" s="143">
        <f t="shared" si="11"/>
        <v>28473</v>
      </c>
      <c r="L30" s="138">
        <f t="shared" si="11"/>
        <v>26726</v>
      </c>
      <c r="M30" s="140">
        <f t="shared" si="11"/>
        <v>21097</v>
      </c>
      <c r="N30" s="146">
        <f t="shared" si="11"/>
        <v>76296</v>
      </c>
      <c r="O30" s="143">
        <f t="shared" si="11"/>
        <v>29376</v>
      </c>
      <c r="P30" s="138">
        <f t="shared" si="11"/>
        <v>35649</v>
      </c>
      <c r="Q30" s="140">
        <f t="shared" si="11"/>
        <v>29834</v>
      </c>
      <c r="R30" s="146">
        <f t="shared" si="11"/>
        <v>94859</v>
      </c>
      <c r="S30" s="155">
        <f t="shared" si="11"/>
        <v>331765</v>
      </c>
    </row>
    <row r="31" spans="1:19">
      <c r="A31" s="226"/>
      <c r="B31" s="41" t="s">
        <v>10</v>
      </c>
      <c r="C31" s="141">
        <f>SUM(C7+C11+C15+C19+C23+C27)</f>
        <v>32235</v>
      </c>
      <c r="D31" s="6">
        <f>SUM(D7+D11+D15+D19+D23+D27)</f>
        <v>24457</v>
      </c>
      <c r="E31" s="120">
        <f t="shared" si="11"/>
        <v>12522</v>
      </c>
      <c r="F31" s="148">
        <f>SUM(F7+F11+F15+F19+F23+F27)</f>
        <v>69214</v>
      </c>
      <c r="G31" s="141">
        <f t="shared" si="11"/>
        <v>16227</v>
      </c>
      <c r="H31" s="6">
        <f t="shared" si="11"/>
        <v>15574</v>
      </c>
      <c r="I31" s="120">
        <f t="shared" si="11"/>
        <v>15358</v>
      </c>
      <c r="J31" s="148">
        <f t="shared" si="11"/>
        <v>47159</v>
      </c>
      <c r="K31" s="141">
        <f t="shared" si="11"/>
        <v>25457</v>
      </c>
      <c r="L31" s="6">
        <f t="shared" si="11"/>
        <v>21368</v>
      </c>
      <c r="M31" s="120">
        <f t="shared" si="11"/>
        <v>16755</v>
      </c>
      <c r="N31" s="148">
        <f t="shared" si="11"/>
        <v>63580</v>
      </c>
      <c r="O31" s="141">
        <f t="shared" si="11"/>
        <v>23058</v>
      </c>
      <c r="P31" s="6">
        <f t="shared" si="11"/>
        <v>24396</v>
      </c>
      <c r="Q31" s="120">
        <f t="shared" si="11"/>
        <v>21339</v>
      </c>
      <c r="R31" s="148">
        <f t="shared" si="11"/>
        <v>68793</v>
      </c>
      <c r="S31" s="153">
        <f>SUM(S7+S11+S15+S19+S23+S27)</f>
        <v>248746</v>
      </c>
    </row>
    <row r="32" spans="1:19" ht="15.75" thickBot="1">
      <c r="A32" s="227"/>
      <c r="B32" s="50" t="s">
        <v>11</v>
      </c>
      <c r="C32" s="49">
        <f>SUM(C8+C12+C16+C20+C24+C28)</f>
        <v>14781</v>
      </c>
      <c r="D32" s="11">
        <f t="shared" si="11"/>
        <v>10712</v>
      </c>
      <c r="E32" s="123">
        <f t="shared" si="11"/>
        <v>6712</v>
      </c>
      <c r="F32" s="47">
        <f t="shared" si="11"/>
        <v>32205</v>
      </c>
      <c r="G32" s="49">
        <f t="shared" si="11"/>
        <v>5860</v>
      </c>
      <c r="H32" s="11">
        <f t="shared" si="11"/>
        <v>4139</v>
      </c>
      <c r="I32" s="123">
        <f t="shared" si="11"/>
        <v>2033</v>
      </c>
      <c r="J32" s="47">
        <f t="shared" si="11"/>
        <v>12032</v>
      </c>
      <c r="K32" s="49">
        <f t="shared" si="11"/>
        <v>3016</v>
      </c>
      <c r="L32" s="11">
        <f t="shared" si="11"/>
        <v>5358</v>
      </c>
      <c r="M32" s="123">
        <f t="shared" si="11"/>
        <v>4342</v>
      </c>
      <c r="N32" s="47">
        <f t="shared" si="11"/>
        <v>12716</v>
      </c>
      <c r="O32" s="49">
        <f t="shared" si="11"/>
        <v>6318</v>
      </c>
      <c r="P32" s="11">
        <f t="shared" si="11"/>
        <v>11253</v>
      </c>
      <c r="Q32" s="123">
        <f t="shared" si="11"/>
        <v>8495</v>
      </c>
      <c r="R32" s="47">
        <f t="shared" si="11"/>
        <v>26066</v>
      </c>
      <c r="S32" s="152">
        <f t="shared" si="11"/>
        <v>83019</v>
      </c>
    </row>
    <row r="33" spans="1:19">
      <c r="A33" s="165"/>
      <c r="B33" s="166"/>
      <c r="C33" s="63"/>
      <c r="D33" s="63"/>
      <c r="E33" s="63"/>
      <c r="F33" s="167"/>
      <c r="G33" s="63"/>
      <c r="H33" s="63"/>
      <c r="I33" s="63"/>
      <c r="J33" s="167"/>
      <c r="K33" s="63"/>
      <c r="L33" s="63"/>
      <c r="M33" s="63"/>
      <c r="N33" s="167"/>
      <c r="O33" s="63"/>
      <c r="P33" s="63"/>
      <c r="Q33" s="63"/>
      <c r="R33" s="167"/>
      <c r="S33" s="167"/>
    </row>
    <row r="34" spans="1:19">
      <c r="A34" s="165"/>
      <c r="B34" s="166"/>
      <c r="C34" s="168">
        <v>313.53699999999998</v>
      </c>
      <c r="D34" s="168">
        <v>229.02</v>
      </c>
      <c r="E34" s="168">
        <v>138.911</v>
      </c>
      <c r="F34" s="169"/>
      <c r="G34" s="168">
        <v>129.94999999999999</v>
      </c>
      <c r="H34" s="168">
        <v>98.522000000000006</v>
      </c>
      <c r="I34" s="168">
        <v>61.018000000000001</v>
      </c>
      <c r="J34" s="169"/>
      <c r="K34" s="168">
        <v>89.373000000000005</v>
      </c>
      <c r="L34" s="168">
        <v>131.01159999999999</v>
      </c>
      <c r="M34" s="168">
        <v>112.042</v>
      </c>
      <c r="N34" s="169"/>
      <c r="O34" s="168">
        <v>150.83199999999999</v>
      </c>
      <c r="P34" s="168">
        <v>417.14299999999997</v>
      </c>
      <c r="Q34" s="168">
        <f>186.299+176.972</f>
        <v>363.27100000000002</v>
      </c>
      <c r="R34" s="169">
        <f>SUM(C34:Q34)</f>
        <v>2234.6306000000004</v>
      </c>
      <c r="S34" s="169"/>
    </row>
    <row r="35" spans="1:19" ht="48" customHeight="1">
      <c r="B35" s="163" t="s">
        <v>53</v>
      </c>
    </row>
    <row r="36" spans="1:19" ht="48" customHeight="1">
      <c r="B36" s="164"/>
    </row>
    <row r="37" spans="1:19" ht="94.5" customHeight="1">
      <c r="A37" t="s">
        <v>50</v>
      </c>
      <c r="C37">
        <v>32235</v>
      </c>
      <c r="D37">
        <v>24457</v>
      </c>
      <c r="E37">
        <v>12522</v>
      </c>
      <c r="G37">
        <v>16227</v>
      </c>
      <c r="H37">
        <v>1574</v>
      </c>
      <c r="I37">
        <v>15358</v>
      </c>
      <c r="K37">
        <v>21177</v>
      </c>
      <c r="L37">
        <v>21368</v>
      </c>
      <c r="M37">
        <v>20755</v>
      </c>
      <c r="O37">
        <v>23058</v>
      </c>
      <c r="P37">
        <v>24396</v>
      </c>
      <c r="S37">
        <f>SUM(C37:R37)</f>
        <v>213127</v>
      </c>
    </row>
    <row r="38" spans="1:19" ht="42.75" customHeight="1" thickBot="1"/>
    <row r="39" spans="1:19" ht="15.75" thickBot="1">
      <c r="C39" s="28" t="s">
        <v>26</v>
      </c>
      <c r="D39" s="28" t="s">
        <v>27</v>
      </c>
      <c r="E39" s="156" t="s">
        <v>28</v>
      </c>
      <c r="F39" s="144" t="s">
        <v>25</v>
      </c>
      <c r="G39" s="51" t="s">
        <v>29</v>
      </c>
      <c r="H39" s="28" t="s">
        <v>30</v>
      </c>
      <c r="I39" s="156" t="s">
        <v>31</v>
      </c>
      <c r="J39" s="144" t="s">
        <v>32</v>
      </c>
      <c r="K39" s="51" t="s">
        <v>33</v>
      </c>
      <c r="L39" s="28" t="s">
        <v>34</v>
      </c>
      <c r="M39" s="156" t="s">
        <v>35</v>
      </c>
      <c r="N39" s="144" t="s">
        <v>36</v>
      </c>
      <c r="O39" s="51" t="s">
        <v>37</v>
      </c>
      <c r="P39" s="28" t="s">
        <v>38</v>
      </c>
      <c r="Q39" s="157" t="s">
        <v>39</v>
      </c>
      <c r="R39" s="144" t="s">
        <v>40</v>
      </c>
      <c r="S39" s="149" t="s">
        <v>41</v>
      </c>
    </row>
    <row r="40" spans="1:19">
      <c r="A40" s="232" t="s">
        <v>43</v>
      </c>
      <c r="B40" s="118" t="s">
        <v>24</v>
      </c>
      <c r="C40" s="7">
        <v>211471</v>
      </c>
      <c r="D40" s="8">
        <v>170547</v>
      </c>
      <c r="E40" s="122">
        <v>223129</v>
      </c>
      <c r="F40" s="46">
        <f t="shared" ref="F40" si="12">SUM(C40:E40)</f>
        <v>605147</v>
      </c>
      <c r="G40" s="37">
        <v>150376</v>
      </c>
      <c r="H40" s="8">
        <v>98521</v>
      </c>
      <c r="I40" s="122">
        <v>53269</v>
      </c>
      <c r="J40" s="46">
        <f t="shared" ref="J40" si="13">SUM(G40:I40)</f>
        <v>302166</v>
      </c>
      <c r="K40" s="37">
        <v>56060</v>
      </c>
      <c r="L40" s="8">
        <v>57003</v>
      </c>
      <c r="M40" s="122"/>
      <c r="N40" s="46">
        <f t="shared" ref="N40" si="14">SUM(K40:M40)</f>
        <v>113063</v>
      </c>
      <c r="O40" s="37"/>
      <c r="P40" s="8"/>
      <c r="Q40" s="122"/>
      <c r="R40" s="46">
        <f t="shared" ref="R40" si="15">SUM(O40:Q40)</f>
        <v>0</v>
      </c>
      <c r="S40" s="151">
        <f t="shared" ref="S40" si="16">SUM(R40,N40,J40,F40)</f>
        <v>1020376</v>
      </c>
    </row>
    <row r="41" spans="1:19" ht="15.75" thickBot="1">
      <c r="A41" s="224"/>
      <c r="B41" s="133" t="s">
        <v>23</v>
      </c>
      <c r="C41" s="10">
        <f>SUM(C42:C43)</f>
        <v>173492</v>
      </c>
      <c r="D41" s="10">
        <f t="shared" ref="D41:S41" si="17">SUM(D42:D43)</f>
        <v>130216</v>
      </c>
      <c r="E41" s="119">
        <f t="shared" si="17"/>
        <v>147376</v>
      </c>
      <c r="F41" s="47">
        <f t="shared" si="17"/>
        <v>451084</v>
      </c>
      <c r="G41" s="49">
        <f t="shared" si="17"/>
        <v>0</v>
      </c>
      <c r="H41" s="10">
        <f t="shared" si="17"/>
        <v>0</v>
      </c>
      <c r="I41" s="119">
        <f t="shared" si="17"/>
        <v>0</v>
      </c>
      <c r="J41" s="47">
        <f t="shared" si="17"/>
        <v>0</v>
      </c>
      <c r="K41" s="49">
        <f t="shared" si="17"/>
        <v>43386</v>
      </c>
      <c r="L41" s="10">
        <f t="shared" si="17"/>
        <v>43209</v>
      </c>
      <c r="M41" s="119">
        <f t="shared" si="17"/>
        <v>0</v>
      </c>
      <c r="N41" s="47">
        <f t="shared" si="17"/>
        <v>86595</v>
      </c>
      <c r="O41" s="49">
        <f t="shared" si="17"/>
        <v>0</v>
      </c>
      <c r="P41" s="10">
        <f t="shared" si="17"/>
        <v>0</v>
      </c>
      <c r="Q41" s="119">
        <f t="shared" si="17"/>
        <v>0</v>
      </c>
      <c r="R41" s="47">
        <f t="shared" si="17"/>
        <v>0</v>
      </c>
      <c r="S41" s="152">
        <f t="shared" si="17"/>
        <v>537679</v>
      </c>
    </row>
    <row r="42" spans="1:19">
      <c r="A42" s="224"/>
      <c r="B42" s="132" t="s">
        <v>10</v>
      </c>
      <c r="C42" s="6">
        <v>138390</v>
      </c>
      <c r="D42" s="6">
        <v>103431</v>
      </c>
      <c r="E42" s="120">
        <v>118223</v>
      </c>
      <c r="F42" s="148">
        <f t="shared" ref="F42:F43" si="18">SUM(C42:E42)</f>
        <v>360044</v>
      </c>
      <c r="G42" s="141"/>
      <c r="H42" s="6"/>
      <c r="I42" s="120"/>
      <c r="J42" s="148">
        <f t="shared" ref="J42:J43" si="19">SUM(G42:I42)</f>
        <v>0</v>
      </c>
      <c r="K42" s="141">
        <v>30105</v>
      </c>
      <c r="L42" s="6">
        <v>30968</v>
      </c>
      <c r="M42" s="120"/>
      <c r="N42" s="148">
        <f t="shared" ref="N42:N43" si="20">SUM(K42:M42)</f>
        <v>61073</v>
      </c>
      <c r="O42" s="141"/>
      <c r="P42" s="6"/>
      <c r="Q42" s="120"/>
      <c r="R42" s="148">
        <f t="shared" ref="R42:R43" si="21">SUM(O42:Q42)</f>
        <v>0</v>
      </c>
      <c r="S42" s="153">
        <f t="shared" ref="S42:S43" si="22">SUM(R42,N42,J42,F42)</f>
        <v>421117</v>
      </c>
    </row>
    <row r="43" spans="1:19" ht="15.75" thickBot="1">
      <c r="A43" s="225"/>
      <c r="B43" s="10" t="s">
        <v>11</v>
      </c>
      <c r="C43" s="2">
        <v>35102</v>
      </c>
      <c r="D43" s="2">
        <v>26785</v>
      </c>
      <c r="E43" s="158">
        <v>29153</v>
      </c>
      <c r="F43" s="159">
        <f t="shared" si="18"/>
        <v>91040</v>
      </c>
      <c r="G43" s="38"/>
      <c r="H43" s="2"/>
      <c r="I43" s="158"/>
      <c r="J43" s="159">
        <f t="shared" si="19"/>
        <v>0</v>
      </c>
      <c r="K43" s="38">
        <v>13281</v>
      </c>
      <c r="L43" s="2">
        <v>12241</v>
      </c>
      <c r="M43" s="158"/>
      <c r="N43" s="159">
        <f t="shared" si="20"/>
        <v>25522</v>
      </c>
      <c r="O43" s="38"/>
      <c r="P43" s="2"/>
      <c r="Q43" s="158"/>
      <c r="R43" s="159">
        <f t="shared" si="21"/>
        <v>0</v>
      </c>
      <c r="S43" s="160">
        <f t="shared" si="22"/>
        <v>116562</v>
      </c>
    </row>
    <row r="54" spans="1:19" ht="20.25">
      <c r="C54" s="234" t="s">
        <v>52</v>
      </c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</row>
    <row r="55" spans="1:19" ht="19.5" thickBot="1">
      <c r="A55" s="1"/>
      <c r="B55" s="1"/>
      <c r="C55" s="1"/>
      <c r="D55" s="231" t="s">
        <v>55</v>
      </c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</row>
    <row r="56" spans="1:19">
      <c r="A56" s="229" t="s">
        <v>51</v>
      </c>
      <c r="B56" s="8"/>
      <c r="C56" s="28" t="s">
        <v>26</v>
      </c>
      <c r="D56" s="28" t="s">
        <v>27</v>
      </c>
      <c r="E56" s="156" t="s">
        <v>28</v>
      </c>
      <c r="F56" s="144" t="s">
        <v>25</v>
      </c>
      <c r="G56" s="51" t="s">
        <v>29</v>
      </c>
      <c r="H56" s="28" t="s">
        <v>30</v>
      </c>
      <c r="I56" s="156" t="s">
        <v>31</v>
      </c>
      <c r="J56" s="144" t="s">
        <v>32</v>
      </c>
      <c r="K56" s="51" t="s">
        <v>33</v>
      </c>
      <c r="L56" s="28" t="s">
        <v>34</v>
      </c>
      <c r="M56" s="156" t="s">
        <v>35</v>
      </c>
      <c r="N56" s="144" t="s">
        <v>36</v>
      </c>
      <c r="O56" s="51" t="s">
        <v>37</v>
      </c>
      <c r="P56" s="28" t="s">
        <v>38</v>
      </c>
      <c r="Q56" s="157" t="s">
        <v>39</v>
      </c>
      <c r="R56" s="144" t="s">
        <v>40</v>
      </c>
      <c r="S56" s="149" t="s">
        <v>41</v>
      </c>
    </row>
    <row r="57" spans="1:19" ht="15.75" thickBot="1">
      <c r="A57" s="230"/>
      <c r="B57" s="11"/>
      <c r="C57" s="11"/>
      <c r="D57" s="11"/>
      <c r="E57" s="123"/>
      <c r="F57" s="47"/>
      <c r="G57" s="49"/>
      <c r="H57" s="11"/>
      <c r="I57" s="123"/>
      <c r="J57" s="47"/>
      <c r="K57" s="49"/>
      <c r="L57" s="11"/>
      <c r="M57" s="123"/>
      <c r="N57" s="47"/>
      <c r="O57" s="49"/>
      <c r="P57" s="11"/>
      <c r="Q57" s="123"/>
      <c r="R57" s="47"/>
      <c r="S57" s="152"/>
    </row>
    <row r="58" spans="1:19" ht="15.75" thickBot="1">
      <c r="A58" s="224" t="s">
        <v>1</v>
      </c>
      <c r="B58" s="50" t="s">
        <v>23</v>
      </c>
      <c r="C58" s="49">
        <f>SUM(C59:C60)</f>
        <v>6431</v>
      </c>
      <c r="D58" s="11">
        <f t="shared" ref="D58:S58" si="23">SUM(D59:D60)</f>
        <v>3542</v>
      </c>
      <c r="E58" s="123">
        <f t="shared" si="23"/>
        <v>2490</v>
      </c>
      <c r="F58" s="47">
        <f t="shared" si="23"/>
        <v>12463</v>
      </c>
      <c r="G58" s="49">
        <f t="shared" si="23"/>
        <v>5366</v>
      </c>
      <c r="H58" s="11">
        <f t="shared" si="23"/>
        <v>2979</v>
      </c>
      <c r="I58" s="123">
        <f t="shared" si="23"/>
        <v>3476</v>
      </c>
      <c r="J58" s="47">
        <f t="shared" si="23"/>
        <v>11821</v>
      </c>
      <c r="K58" s="49">
        <f t="shared" si="23"/>
        <v>3792</v>
      </c>
      <c r="L58" s="11">
        <f t="shared" si="23"/>
        <v>3382</v>
      </c>
      <c r="M58" s="123">
        <f t="shared" si="23"/>
        <v>3858</v>
      </c>
      <c r="N58" s="47">
        <f t="shared" si="23"/>
        <v>11032</v>
      </c>
      <c r="O58" s="49">
        <f t="shared" si="23"/>
        <v>7057</v>
      </c>
      <c r="P58" s="11">
        <f t="shared" si="23"/>
        <v>3940</v>
      </c>
      <c r="Q58" s="123">
        <f t="shared" si="23"/>
        <v>7551</v>
      </c>
      <c r="R58" s="47">
        <f t="shared" si="23"/>
        <v>18548</v>
      </c>
      <c r="S58" s="152">
        <f t="shared" si="23"/>
        <v>53864</v>
      </c>
    </row>
    <row r="59" spans="1:19">
      <c r="A59" s="224"/>
      <c r="B59" s="66" t="s">
        <v>10</v>
      </c>
      <c r="C59" s="141">
        <v>4764</v>
      </c>
      <c r="D59" s="6">
        <v>2512</v>
      </c>
      <c r="E59" s="120">
        <v>1488</v>
      </c>
      <c r="F59" s="148">
        <f t="shared" ref="F59:F60" si="24">SUM(C59:E59)</f>
        <v>8764</v>
      </c>
      <c r="G59" s="141">
        <v>4799</v>
      </c>
      <c r="H59" s="6">
        <v>2127</v>
      </c>
      <c r="I59" s="120">
        <v>2753</v>
      </c>
      <c r="J59" s="148">
        <f t="shared" ref="J59:J60" si="25">SUM(G59:I59)</f>
        <v>9679</v>
      </c>
      <c r="K59" s="141">
        <v>3091</v>
      </c>
      <c r="L59" s="6">
        <v>2694</v>
      </c>
      <c r="M59" s="120">
        <v>3138</v>
      </c>
      <c r="N59" s="148">
        <f t="shared" ref="N59:N60" si="26">SUM(K59:M59)</f>
        <v>8923</v>
      </c>
      <c r="O59" s="141">
        <v>6062</v>
      </c>
      <c r="P59" s="6">
        <v>2968</v>
      </c>
      <c r="Q59" s="120">
        <v>6759</v>
      </c>
      <c r="R59" s="148">
        <f t="shared" ref="R59:R60" si="27">SUM(O59:Q59)</f>
        <v>15789</v>
      </c>
      <c r="S59" s="153">
        <f t="shared" ref="S59:S60" si="28">SUM(R59,N59,J59,F59)</f>
        <v>43155</v>
      </c>
    </row>
    <row r="60" spans="1:19" ht="15.75" thickBot="1">
      <c r="A60" s="225"/>
      <c r="B60" s="50" t="s">
        <v>11</v>
      </c>
      <c r="C60" s="39">
        <v>1667</v>
      </c>
      <c r="D60" s="5">
        <v>1030</v>
      </c>
      <c r="E60" s="117">
        <v>1002</v>
      </c>
      <c r="F60" s="147">
        <f t="shared" si="24"/>
        <v>3699</v>
      </c>
      <c r="G60" s="39">
        <v>567</v>
      </c>
      <c r="H60" s="5">
        <v>852</v>
      </c>
      <c r="I60" s="117">
        <v>723</v>
      </c>
      <c r="J60" s="147">
        <f t="shared" si="25"/>
        <v>2142</v>
      </c>
      <c r="K60" s="39">
        <v>701</v>
      </c>
      <c r="L60" s="5">
        <v>688</v>
      </c>
      <c r="M60" s="117">
        <v>720</v>
      </c>
      <c r="N60" s="147">
        <f t="shared" si="26"/>
        <v>2109</v>
      </c>
      <c r="O60" s="39">
        <v>995</v>
      </c>
      <c r="P60" s="5">
        <v>972</v>
      </c>
      <c r="Q60" s="117">
        <v>792</v>
      </c>
      <c r="R60" s="147">
        <f t="shared" si="27"/>
        <v>2759</v>
      </c>
      <c r="S60" s="150">
        <f t="shared" si="28"/>
        <v>10709</v>
      </c>
    </row>
    <row r="61" spans="1:19" ht="15.75" thickBot="1">
      <c r="A61" s="224" t="s">
        <v>2</v>
      </c>
      <c r="B61" s="43" t="s">
        <v>23</v>
      </c>
      <c r="C61" s="49">
        <f>SUM(C62:C63)</f>
        <v>17783</v>
      </c>
      <c r="D61" s="11">
        <f t="shared" ref="D61:S61" si="29">SUM(D62:D63)</f>
        <v>16958</v>
      </c>
      <c r="E61" s="123">
        <f t="shared" si="29"/>
        <v>0</v>
      </c>
      <c r="F61" s="47">
        <f t="shared" si="29"/>
        <v>34741</v>
      </c>
      <c r="G61" s="49">
        <f t="shared" si="29"/>
        <v>0</v>
      </c>
      <c r="H61" s="11">
        <f t="shared" si="29"/>
        <v>0</v>
      </c>
      <c r="I61" s="123">
        <f t="shared" si="29"/>
        <v>0</v>
      </c>
      <c r="J61" s="47">
        <f t="shared" si="29"/>
        <v>0</v>
      </c>
      <c r="K61" s="49">
        <f t="shared" si="29"/>
        <v>0</v>
      </c>
      <c r="L61" s="11">
        <f t="shared" si="29"/>
        <v>0</v>
      </c>
      <c r="M61" s="123">
        <f t="shared" si="29"/>
        <v>0</v>
      </c>
      <c r="N61" s="47">
        <f t="shared" si="29"/>
        <v>0</v>
      </c>
      <c r="O61" s="49">
        <f t="shared" si="29"/>
        <v>0</v>
      </c>
      <c r="P61" s="11">
        <f t="shared" si="29"/>
        <v>0</v>
      </c>
      <c r="Q61" s="123">
        <f t="shared" si="29"/>
        <v>0</v>
      </c>
      <c r="R61" s="47">
        <f t="shared" si="29"/>
        <v>0</v>
      </c>
      <c r="S61" s="152">
        <f t="shared" si="29"/>
        <v>34741</v>
      </c>
    </row>
    <row r="62" spans="1:19">
      <c r="A62" s="224"/>
      <c r="B62" s="41" t="s">
        <v>10</v>
      </c>
      <c r="C62" s="141">
        <v>14304</v>
      </c>
      <c r="D62" s="6">
        <v>13022</v>
      </c>
      <c r="E62" s="120"/>
      <c r="F62" s="148">
        <f t="shared" ref="F62:F63" si="30">SUM(C62:E62)</f>
        <v>27326</v>
      </c>
      <c r="G62" s="141"/>
      <c r="H62" s="6"/>
      <c r="I62" s="120"/>
      <c r="J62" s="148">
        <f t="shared" ref="J62:J63" si="31">SUM(G62:I62)</f>
        <v>0</v>
      </c>
      <c r="K62" s="141"/>
      <c r="L62" s="6"/>
      <c r="M62" s="120"/>
      <c r="N62" s="148">
        <f t="shared" ref="N62:N63" si="32">SUM(K62:M62)</f>
        <v>0</v>
      </c>
      <c r="O62" s="141"/>
      <c r="P62" s="6"/>
      <c r="Q62" s="120"/>
      <c r="R62" s="148">
        <f t="shared" ref="R62:R63" si="33">SUM(O62:Q62)</f>
        <v>0</v>
      </c>
      <c r="S62" s="153">
        <f t="shared" ref="S62:S63" si="34">SUM(R62,N62,J62,F62)</f>
        <v>27326</v>
      </c>
    </row>
    <row r="63" spans="1:19" ht="15.75" thickBot="1">
      <c r="A63" s="225"/>
      <c r="B63" s="50" t="s">
        <v>11</v>
      </c>
      <c r="C63" s="39">
        <v>3479</v>
      </c>
      <c r="D63" s="5">
        <v>3936</v>
      </c>
      <c r="E63" s="117"/>
      <c r="F63" s="147">
        <f t="shared" si="30"/>
        <v>7415</v>
      </c>
      <c r="G63" s="39"/>
      <c r="H63" s="5"/>
      <c r="I63" s="117"/>
      <c r="J63" s="147">
        <f t="shared" si="31"/>
        <v>0</v>
      </c>
      <c r="K63" s="39"/>
      <c r="L63" s="5"/>
      <c r="M63" s="117"/>
      <c r="N63" s="147">
        <f t="shared" si="32"/>
        <v>0</v>
      </c>
      <c r="O63" s="39"/>
      <c r="P63" s="5"/>
      <c r="Q63" s="117"/>
      <c r="R63" s="147">
        <f t="shared" si="33"/>
        <v>0</v>
      </c>
      <c r="S63" s="150">
        <f t="shared" si="34"/>
        <v>7415</v>
      </c>
    </row>
    <row r="64" spans="1:19" ht="15.75" thickBot="1">
      <c r="A64" s="224" t="s">
        <v>12</v>
      </c>
      <c r="B64" s="43" t="s">
        <v>23</v>
      </c>
      <c r="C64" s="49">
        <f>SUM(C65:C66)</f>
        <v>0</v>
      </c>
      <c r="D64" s="10">
        <f t="shared" ref="D64:H64" si="35">SUM(D65:D66)</f>
        <v>0</v>
      </c>
      <c r="E64" s="119">
        <f t="shared" si="35"/>
        <v>0</v>
      </c>
      <c r="F64" s="47">
        <f t="shared" si="35"/>
        <v>0</v>
      </c>
      <c r="G64" s="49">
        <f t="shared" si="35"/>
        <v>139</v>
      </c>
      <c r="H64" s="10">
        <f t="shared" si="35"/>
        <v>691</v>
      </c>
      <c r="I64" s="119">
        <f>SUM(I65:I66)</f>
        <v>1237</v>
      </c>
      <c r="J64" s="47">
        <f t="shared" ref="J64:S64" si="36">SUM(J65:J66)</f>
        <v>2067</v>
      </c>
      <c r="K64" s="49">
        <f t="shared" si="36"/>
        <v>1485</v>
      </c>
      <c r="L64" s="10">
        <f t="shared" si="36"/>
        <v>2159</v>
      </c>
      <c r="M64" s="119">
        <f t="shared" si="36"/>
        <v>2035</v>
      </c>
      <c r="N64" s="47">
        <f t="shared" si="36"/>
        <v>5679</v>
      </c>
      <c r="O64" s="49">
        <f t="shared" si="36"/>
        <v>1808</v>
      </c>
      <c r="P64" s="10">
        <f t="shared" si="36"/>
        <v>1675</v>
      </c>
      <c r="Q64" s="119">
        <f t="shared" si="36"/>
        <v>928</v>
      </c>
      <c r="R64" s="47">
        <f t="shared" si="36"/>
        <v>4411</v>
      </c>
      <c r="S64" s="152">
        <f t="shared" si="36"/>
        <v>12157</v>
      </c>
    </row>
    <row r="65" spans="1:19">
      <c r="A65" s="224"/>
      <c r="B65" s="41" t="s">
        <v>10</v>
      </c>
      <c r="C65" s="141"/>
      <c r="D65" s="6"/>
      <c r="E65" s="120"/>
      <c r="F65" s="148">
        <f t="shared" ref="F65:F66" si="37">SUM(C65:E65)</f>
        <v>0</v>
      </c>
      <c r="G65" s="141">
        <v>139</v>
      </c>
      <c r="H65" s="6">
        <v>691</v>
      </c>
      <c r="I65" s="120">
        <v>1237</v>
      </c>
      <c r="J65" s="148">
        <f t="shared" ref="J65:J66" si="38">SUM(G65:I65)</f>
        <v>2067</v>
      </c>
      <c r="K65" s="141">
        <v>1485</v>
      </c>
      <c r="L65" s="6">
        <v>2064</v>
      </c>
      <c r="M65" s="120">
        <v>1925</v>
      </c>
      <c r="N65" s="148">
        <f t="shared" ref="N65:N66" si="39">SUM(K65:M65)</f>
        <v>5474</v>
      </c>
      <c r="O65" s="141">
        <v>1755</v>
      </c>
      <c r="P65" s="6">
        <v>1425</v>
      </c>
      <c r="Q65" s="120">
        <v>763</v>
      </c>
      <c r="R65" s="148">
        <f t="shared" ref="R65:R66" si="40">SUM(O65:Q65)</f>
        <v>3943</v>
      </c>
      <c r="S65" s="153">
        <f t="shared" ref="S65:S66" si="41">SUM(R65,N65,J65,F65)</f>
        <v>11484</v>
      </c>
    </row>
    <row r="66" spans="1:19" ht="15.75" thickBot="1">
      <c r="A66" s="225"/>
      <c r="B66" s="50" t="s">
        <v>11</v>
      </c>
      <c r="C66" s="39"/>
      <c r="D66" s="5"/>
      <c r="E66" s="117"/>
      <c r="F66" s="147">
        <f t="shared" si="37"/>
        <v>0</v>
      </c>
      <c r="G66" s="39"/>
      <c r="H66" s="5"/>
      <c r="I66" s="117"/>
      <c r="J66" s="147">
        <f t="shared" si="38"/>
        <v>0</v>
      </c>
      <c r="K66" s="39"/>
      <c r="L66" s="5">
        <v>95</v>
      </c>
      <c r="M66" s="117">
        <v>110</v>
      </c>
      <c r="N66" s="147">
        <f t="shared" si="39"/>
        <v>205</v>
      </c>
      <c r="O66" s="39">
        <v>53</v>
      </c>
      <c r="P66" s="5">
        <v>250</v>
      </c>
      <c r="Q66" s="117">
        <v>165</v>
      </c>
      <c r="R66" s="147">
        <f t="shared" si="40"/>
        <v>468</v>
      </c>
      <c r="S66" s="150">
        <f t="shared" si="41"/>
        <v>673</v>
      </c>
    </row>
    <row r="67" spans="1:19" ht="15.75" thickBot="1">
      <c r="A67" s="224" t="s">
        <v>13</v>
      </c>
      <c r="B67" s="43" t="s">
        <v>23</v>
      </c>
      <c r="C67" s="49">
        <f>SUM(C68:C69)</f>
        <v>1543</v>
      </c>
      <c r="D67" s="10">
        <f t="shared" ref="D67:S67" si="42">SUM(D68:D69)</f>
        <v>1339</v>
      </c>
      <c r="E67" s="119">
        <f t="shared" si="42"/>
        <v>1018</v>
      </c>
      <c r="F67" s="47">
        <f t="shared" si="42"/>
        <v>3900</v>
      </c>
      <c r="G67" s="49">
        <f t="shared" si="42"/>
        <v>1599</v>
      </c>
      <c r="H67" s="10">
        <f t="shared" si="42"/>
        <v>1279</v>
      </c>
      <c r="I67" s="119">
        <f t="shared" si="42"/>
        <v>1245</v>
      </c>
      <c r="J67" s="47">
        <f t="shared" si="42"/>
        <v>4123</v>
      </c>
      <c r="K67" s="49">
        <f t="shared" si="42"/>
        <v>1342</v>
      </c>
      <c r="L67" s="10">
        <f t="shared" si="42"/>
        <v>1814</v>
      </c>
      <c r="M67" s="119">
        <f t="shared" si="42"/>
        <v>1943</v>
      </c>
      <c r="N67" s="47">
        <f t="shared" si="42"/>
        <v>5099</v>
      </c>
      <c r="O67" s="49">
        <f t="shared" si="42"/>
        <v>2279</v>
      </c>
      <c r="P67" s="10">
        <f t="shared" si="42"/>
        <v>1808</v>
      </c>
      <c r="Q67" s="119">
        <f t="shared" si="42"/>
        <v>1346</v>
      </c>
      <c r="R67" s="47">
        <f t="shared" si="42"/>
        <v>5433</v>
      </c>
      <c r="S67" s="152">
        <f t="shared" si="42"/>
        <v>18555</v>
      </c>
    </row>
    <row r="68" spans="1:19">
      <c r="A68" s="224"/>
      <c r="B68" s="41" t="s">
        <v>10</v>
      </c>
      <c r="C68" s="141">
        <v>886</v>
      </c>
      <c r="D68" s="6">
        <v>884</v>
      </c>
      <c r="E68" s="120">
        <v>809</v>
      </c>
      <c r="F68" s="148">
        <f t="shared" ref="F68:F69" si="43">SUM(C68:E68)</f>
        <v>2579</v>
      </c>
      <c r="G68" s="141">
        <v>698</v>
      </c>
      <c r="H68" s="6">
        <v>922</v>
      </c>
      <c r="I68" s="120">
        <v>1075</v>
      </c>
      <c r="J68" s="148">
        <f t="shared" ref="J68:J69" si="44">SUM(G68:I68)</f>
        <v>2695</v>
      </c>
      <c r="K68" s="141">
        <v>1166</v>
      </c>
      <c r="L68" s="6">
        <v>1574</v>
      </c>
      <c r="M68" s="120">
        <v>1697</v>
      </c>
      <c r="N68" s="148">
        <f t="shared" ref="N68:N69" si="45">SUM(K68:M68)</f>
        <v>4437</v>
      </c>
      <c r="O68" s="141">
        <v>1807</v>
      </c>
      <c r="P68" s="6">
        <v>1301</v>
      </c>
      <c r="Q68" s="120">
        <v>717</v>
      </c>
      <c r="R68" s="148">
        <f t="shared" ref="R68:R69" si="46">SUM(O68:Q68)</f>
        <v>3825</v>
      </c>
      <c r="S68" s="153">
        <f t="shared" ref="S68:S69" si="47">SUM(R68,N68,J68,F68)</f>
        <v>13536</v>
      </c>
    </row>
    <row r="69" spans="1:19" ht="15.75" thickBot="1">
      <c r="A69" s="225"/>
      <c r="B69" s="50" t="s">
        <v>11</v>
      </c>
      <c r="C69" s="39">
        <v>657</v>
      </c>
      <c r="D69" s="5">
        <v>455</v>
      </c>
      <c r="E69" s="117">
        <v>209</v>
      </c>
      <c r="F69" s="147">
        <f t="shared" si="43"/>
        <v>1321</v>
      </c>
      <c r="G69" s="39">
        <v>901</v>
      </c>
      <c r="H69" s="5">
        <v>357</v>
      </c>
      <c r="I69" s="117">
        <v>170</v>
      </c>
      <c r="J69" s="147">
        <f t="shared" si="44"/>
        <v>1428</v>
      </c>
      <c r="K69" s="39">
        <v>176</v>
      </c>
      <c r="L69" s="5">
        <v>240</v>
      </c>
      <c r="M69" s="117">
        <v>246</v>
      </c>
      <c r="N69" s="147">
        <f t="shared" si="45"/>
        <v>662</v>
      </c>
      <c r="O69" s="39">
        <v>472</v>
      </c>
      <c r="P69" s="5">
        <v>507</v>
      </c>
      <c r="Q69" s="117">
        <v>629</v>
      </c>
      <c r="R69" s="147">
        <f t="shared" si="46"/>
        <v>1608</v>
      </c>
      <c r="S69" s="150">
        <f t="shared" si="47"/>
        <v>5019</v>
      </c>
    </row>
    <row r="70" spans="1:19" ht="15.75" thickBot="1">
      <c r="A70" s="224" t="s">
        <v>14</v>
      </c>
      <c r="B70" s="43" t="s">
        <v>23</v>
      </c>
      <c r="C70" s="49">
        <f>SUM(C71:C72)</f>
        <v>12072</v>
      </c>
      <c r="D70" s="10">
        <f t="shared" ref="D70:S70" si="48">SUM(D71:D72)</f>
        <v>8271</v>
      </c>
      <c r="E70" s="119">
        <f t="shared" si="48"/>
        <v>9587</v>
      </c>
      <c r="F70" s="47">
        <f t="shared" si="48"/>
        <v>29930</v>
      </c>
      <c r="G70" s="49">
        <f t="shared" si="48"/>
        <v>9017</v>
      </c>
      <c r="H70" s="10">
        <f t="shared" si="48"/>
        <v>10033</v>
      </c>
      <c r="I70" s="119">
        <f t="shared" si="48"/>
        <v>7393</v>
      </c>
      <c r="J70" s="47">
        <f t="shared" si="48"/>
        <v>26443</v>
      </c>
      <c r="K70" s="49">
        <f t="shared" si="48"/>
        <v>15286</v>
      </c>
      <c r="L70" s="10">
        <f t="shared" si="48"/>
        <v>14367</v>
      </c>
      <c r="M70" s="119">
        <f t="shared" si="48"/>
        <v>7851</v>
      </c>
      <c r="N70" s="47">
        <f t="shared" si="48"/>
        <v>37504</v>
      </c>
      <c r="O70" s="49">
        <f t="shared" si="48"/>
        <v>13135</v>
      </c>
      <c r="P70" s="10">
        <f t="shared" si="48"/>
        <v>20897</v>
      </c>
      <c r="Q70" s="119">
        <f t="shared" si="48"/>
        <v>14046</v>
      </c>
      <c r="R70" s="47">
        <f t="shared" si="48"/>
        <v>48078</v>
      </c>
      <c r="S70" s="152">
        <f t="shared" si="48"/>
        <v>141955</v>
      </c>
    </row>
    <row r="71" spans="1:19">
      <c r="A71" s="224"/>
      <c r="B71" s="41" t="s">
        <v>10</v>
      </c>
      <c r="C71" s="141">
        <v>7036</v>
      </c>
      <c r="D71" s="6">
        <v>4103</v>
      </c>
      <c r="E71" s="120">
        <v>6773</v>
      </c>
      <c r="F71" s="148">
        <f t="shared" ref="F71:F72" si="49">SUM(C71:E71)</f>
        <v>17912</v>
      </c>
      <c r="G71" s="141">
        <v>6450</v>
      </c>
      <c r="H71" s="6">
        <v>8242</v>
      </c>
      <c r="I71" s="120">
        <v>7017</v>
      </c>
      <c r="J71" s="148">
        <f t="shared" ref="J71:J72" si="50">SUM(G71:I71)</f>
        <v>21709</v>
      </c>
      <c r="K71" s="141">
        <v>14883</v>
      </c>
      <c r="L71" s="6">
        <v>11079</v>
      </c>
      <c r="M71" s="120">
        <v>6044</v>
      </c>
      <c r="N71" s="148">
        <f t="shared" ref="N71:N72" si="51">SUM(K71:M71)</f>
        <v>32006</v>
      </c>
      <c r="O71" s="141">
        <v>9781</v>
      </c>
      <c r="P71" s="6">
        <v>13316</v>
      </c>
      <c r="Q71" s="120">
        <v>8616</v>
      </c>
      <c r="R71" s="148">
        <f t="shared" ref="R71:R72" si="52">SUM(O71:Q71)</f>
        <v>31713</v>
      </c>
      <c r="S71" s="153">
        <f t="shared" ref="S71:S72" si="53">SUM(R71,N71,J71,F71)</f>
        <v>103340</v>
      </c>
    </row>
    <row r="72" spans="1:19" ht="15.75" thickBot="1">
      <c r="A72" s="225"/>
      <c r="B72" s="50" t="s">
        <v>11</v>
      </c>
      <c r="C72" s="39">
        <v>5036</v>
      </c>
      <c r="D72" s="5">
        <v>4168</v>
      </c>
      <c r="E72" s="117">
        <v>2814</v>
      </c>
      <c r="F72" s="147">
        <f t="shared" si="49"/>
        <v>12018</v>
      </c>
      <c r="G72" s="39">
        <v>2567</v>
      </c>
      <c r="H72" s="5">
        <v>1791</v>
      </c>
      <c r="I72" s="117">
        <v>376</v>
      </c>
      <c r="J72" s="147">
        <f t="shared" si="50"/>
        <v>4734</v>
      </c>
      <c r="K72" s="39">
        <v>403</v>
      </c>
      <c r="L72" s="5">
        <v>3288</v>
      </c>
      <c r="M72" s="117">
        <v>1807</v>
      </c>
      <c r="N72" s="147">
        <f t="shared" si="51"/>
        <v>5498</v>
      </c>
      <c r="O72" s="39">
        <v>3354</v>
      </c>
      <c r="P72" s="5">
        <v>7581</v>
      </c>
      <c r="Q72" s="117">
        <v>5430</v>
      </c>
      <c r="R72" s="147">
        <f t="shared" si="52"/>
        <v>16365</v>
      </c>
      <c r="S72" s="150">
        <f t="shared" si="53"/>
        <v>38615</v>
      </c>
    </row>
    <row r="73" spans="1:19" ht="15.75" thickBot="1">
      <c r="A73" s="224" t="s">
        <v>15</v>
      </c>
      <c r="B73" s="43" t="s">
        <v>23</v>
      </c>
      <c r="C73" s="49">
        <f>SUM(C74:C75)</f>
        <v>9187</v>
      </c>
      <c r="D73" s="11">
        <f t="shared" ref="D73:S73" si="54">SUM(D74:D75)</f>
        <v>5059</v>
      </c>
      <c r="E73" s="123">
        <f t="shared" si="54"/>
        <v>6139</v>
      </c>
      <c r="F73" s="47">
        <f t="shared" si="54"/>
        <v>20385</v>
      </c>
      <c r="G73" s="49">
        <f t="shared" si="54"/>
        <v>5966</v>
      </c>
      <c r="H73" s="11">
        <f t="shared" si="54"/>
        <v>4731</v>
      </c>
      <c r="I73" s="123">
        <f t="shared" si="54"/>
        <v>4040</v>
      </c>
      <c r="J73" s="47">
        <f t="shared" si="54"/>
        <v>14737</v>
      </c>
      <c r="K73" s="49">
        <f t="shared" si="54"/>
        <v>6568</v>
      </c>
      <c r="L73" s="11">
        <f t="shared" si="54"/>
        <v>5004</v>
      </c>
      <c r="M73" s="123">
        <f t="shared" si="54"/>
        <v>5410</v>
      </c>
      <c r="N73" s="47">
        <f t="shared" si="54"/>
        <v>16982</v>
      </c>
      <c r="O73" s="49">
        <f t="shared" si="54"/>
        <v>5097</v>
      </c>
      <c r="P73" s="11">
        <f t="shared" si="54"/>
        <v>7329</v>
      </c>
      <c r="Q73" s="123">
        <f t="shared" si="54"/>
        <v>5963</v>
      </c>
      <c r="R73" s="47">
        <f t="shared" si="54"/>
        <v>18389</v>
      </c>
      <c r="S73" s="152">
        <f t="shared" si="54"/>
        <v>70493</v>
      </c>
    </row>
    <row r="74" spans="1:19">
      <c r="A74" s="224"/>
      <c r="B74" s="41" t="s">
        <v>10</v>
      </c>
      <c r="C74" s="141">
        <v>5245</v>
      </c>
      <c r="D74" s="6">
        <v>3936</v>
      </c>
      <c r="E74" s="120">
        <v>3452</v>
      </c>
      <c r="F74" s="148">
        <f t="shared" ref="F74:F75" si="55">SUM(C74:E74)</f>
        <v>12633</v>
      </c>
      <c r="G74" s="141">
        <v>4141</v>
      </c>
      <c r="H74" s="6">
        <v>3592</v>
      </c>
      <c r="I74" s="120">
        <v>3276</v>
      </c>
      <c r="J74" s="148">
        <f t="shared" ref="J74:J75" si="56">SUM(G74:I74)</f>
        <v>11009</v>
      </c>
      <c r="K74" s="141">
        <v>4832</v>
      </c>
      <c r="L74" s="6">
        <v>3957</v>
      </c>
      <c r="M74" s="120">
        <v>3951</v>
      </c>
      <c r="N74" s="148">
        <f t="shared" ref="N74:N75" si="57">SUM(K74:M74)</f>
        <v>12740</v>
      </c>
      <c r="O74" s="141">
        <v>3653</v>
      </c>
      <c r="P74" s="6">
        <v>5386</v>
      </c>
      <c r="Q74" s="120">
        <v>4484</v>
      </c>
      <c r="R74" s="148">
        <f t="shared" ref="R74:R75" si="58">SUM(O74:Q74)</f>
        <v>13523</v>
      </c>
      <c r="S74" s="153">
        <f t="shared" ref="S74:S75" si="59">SUM(R74,N74,J74,F74)</f>
        <v>49905</v>
      </c>
    </row>
    <row r="75" spans="1:19" ht="15.75" thickBot="1">
      <c r="A75" s="225"/>
      <c r="B75" s="50" t="s">
        <v>11</v>
      </c>
      <c r="C75" s="39">
        <v>3942</v>
      </c>
      <c r="D75" s="5">
        <v>1123</v>
      </c>
      <c r="E75" s="117">
        <v>2687</v>
      </c>
      <c r="F75" s="147">
        <f t="shared" si="55"/>
        <v>7752</v>
      </c>
      <c r="G75" s="39">
        <v>1825</v>
      </c>
      <c r="H75" s="5">
        <v>1139</v>
      </c>
      <c r="I75" s="117">
        <v>764</v>
      </c>
      <c r="J75" s="147">
        <f t="shared" si="56"/>
        <v>3728</v>
      </c>
      <c r="K75" s="39">
        <v>1736</v>
      </c>
      <c r="L75" s="5">
        <v>1047</v>
      </c>
      <c r="M75" s="117">
        <v>1459</v>
      </c>
      <c r="N75" s="147">
        <f t="shared" si="57"/>
        <v>4242</v>
      </c>
      <c r="O75" s="39">
        <v>1444</v>
      </c>
      <c r="P75" s="5">
        <v>1943</v>
      </c>
      <c r="Q75" s="117">
        <v>1479</v>
      </c>
      <c r="R75" s="147">
        <f t="shared" si="58"/>
        <v>4866</v>
      </c>
      <c r="S75" s="150">
        <f t="shared" si="59"/>
        <v>20588</v>
      </c>
    </row>
    <row r="76" spans="1:19" ht="16.5" thickBot="1">
      <c r="A76" s="226" t="s">
        <v>19</v>
      </c>
      <c r="B76" s="71" t="s">
        <v>23</v>
      </c>
      <c r="C76" s="143">
        <f t="shared" ref="C76:S76" si="60">SUM(C58+C61+C64+C67+C70+C73)</f>
        <v>47016</v>
      </c>
      <c r="D76" s="138">
        <f t="shared" si="60"/>
        <v>35169</v>
      </c>
      <c r="E76" s="140">
        <f t="shared" si="60"/>
        <v>19234</v>
      </c>
      <c r="F76" s="146">
        <f t="shared" si="60"/>
        <v>101419</v>
      </c>
      <c r="G76" s="143">
        <f t="shared" si="60"/>
        <v>22087</v>
      </c>
      <c r="H76" s="138">
        <f t="shared" si="60"/>
        <v>19713</v>
      </c>
      <c r="I76" s="140">
        <f t="shared" si="60"/>
        <v>17391</v>
      </c>
      <c r="J76" s="146">
        <f t="shared" si="60"/>
        <v>59191</v>
      </c>
      <c r="K76" s="143">
        <f t="shared" si="60"/>
        <v>28473</v>
      </c>
      <c r="L76" s="138">
        <f t="shared" si="60"/>
        <v>26726</v>
      </c>
      <c r="M76" s="140">
        <f t="shared" si="60"/>
        <v>21097</v>
      </c>
      <c r="N76" s="146">
        <f t="shared" si="60"/>
        <v>76296</v>
      </c>
      <c r="O76" s="143">
        <f t="shared" si="60"/>
        <v>29376</v>
      </c>
      <c r="P76" s="138">
        <f t="shared" si="60"/>
        <v>35649</v>
      </c>
      <c r="Q76" s="140">
        <f t="shared" si="60"/>
        <v>29834</v>
      </c>
      <c r="R76" s="146">
        <f t="shared" si="60"/>
        <v>94859</v>
      </c>
      <c r="S76" s="155">
        <f t="shared" si="60"/>
        <v>331765</v>
      </c>
    </row>
    <row r="77" spans="1:19">
      <c r="A77" s="226"/>
      <c r="B77" s="41" t="s">
        <v>10</v>
      </c>
      <c r="C77" s="141">
        <f t="shared" ref="C77:S77" si="61">SUM(C59+C62+C65+C68+C71+C74)</f>
        <v>32235</v>
      </c>
      <c r="D77" s="6">
        <f t="shared" si="61"/>
        <v>24457</v>
      </c>
      <c r="E77" s="120">
        <f t="shared" si="61"/>
        <v>12522</v>
      </c>
      <c r="F77" s="148">
        <f t="shared" si="61"/>
        <v>69214</v>
      </c>
      <c r="G77" s="141">
        <f t="shared" si="61"/>
        <v>16227</v>
      </c>
      <c r="H77" s="6">
        <f t="shared" si="61"/>
        <v>15574</v>
      </c>
      <c r="I77" s="120">
        <f t="shared" si="61"/>
        <v>15358</v>
      </c>
      <c r="J77" s="148">
        <f t="shared" si="61"/>
        <v>47159</v>
      </c>
      <c r="K77" s="141">
        <f t="shared" si="61"/>
        <v>25457</v>
      </c>
      <c r="L77" s="6">
        <f t="shared" si="61"/>
        <v>21368</v>
      </c>
      <c r="M77" s="120">
        <f t="shared" si="61"/>
        <v>16755</v>
      </c>
      <c r="N77" s="148">
        <f t="shared" si="61"/>
        <v>63580</v>
      </c>
      <c r="O77" s="141">
        <f t="shared" si="61"/>
        <v>23058</v>
      </c>
      <c r="P77" s="6">
        <f t="shared" si="61"/>
        <v>24396</v>
      </c>
      <c r="Q77" s="120">
        <f t="shared" si="61"/>
        <v>21339</v>
      </c>
      <c r="R77" s="148">
        <f t="shared" si="61"/>
        <v>68793</v>
      </c>
      <c r="S77" s="153">
        <f t="shared" si="61"/>
        <v>248746</v>
      </c>
    </row>
    <row r="78" spans="1:19" ht="15.75" thickBot="1">
      <c r="A78" s="227"/>
      <c r="B78" s="50" t="s">
        <v>11</v>
      </c>
      <c r="C78" s="49">
        <f t="shared" ref="C78:S78" si="62">SUM(C60+C63+C66+C69+C72+C75)</f>
        <v>14781</v>
      </c>
      <c r="D78" s="11">
        <f t="shared" si="62"/>
        <v>10712</v>
      </c>
      <c r="E78" s="123">
        <f t="shared" si="62"/>
        <v>6712</v>
      </c>
      <c r="F78" s="47">
        <f t="shared" si="62"/>
        <v>32205</v>
      </c>
      <c r="G78" s="49">
        <f t="shared" si="62"/>
        <v>5860</v>
      </c>
      <c r="H78" s="11">
        <f t="shared" si="62"/>
        <v>4139</v>
      </c>
      <c r="I78" s="123">
        <f t="shared" si="62"/>
        <v>2033</v>
      </c>
      <c r="J78" s="47">
        <f t="shared" si="62"/>
        <v>12032</v>
      </c>
      <c r="K78" s="49">
        <f t="shared" si="62"/>
        <v>3016</v>
      </c>
      <c r="L78" s="11">
        <f t="shared" si="62"/>
        <v>5358</v>
      </c>
      <c r="M78" s="123">
        <f t="shared" si="62"/>
        <v>4342</v>
      </c>
      <c r="N78" s="47">
        <f t="shared" si="62"/>
        <v>12716</v>
      </c>
      <c r="O78" s="49">
        <f t="shared" si="62"/>
        <v>6318</v>
      </c>
      <c r="P78" s="11">
        <f t="shared" si="62"/>
        <v>11253</v>
      </c>
      <c r="Q78" s="123">
        <f t="shared" si="62"/>
        <v>8495</v>
      </c>
      <c r="R78" s="47">
        <f t="shared" si="62"/>
        <v>26066</v>
      </c>
      <c r="S78" s="152">
        <f t="shared" si="62"/>
        <v>83019</v>
      </c>
    </row>
    <row r="82" spans="1:19" ht="18.75">
      <c r="B82" s="214" t="s">
        <v>56</v>
      </c>
      <c r="C82" s="214"/>
      <c r="D82" s="214"/>
      <c r="E82" s="214"/>
      <c r="F82" s="214"/>
      <c r="G82" s="214"/>
      <c r="H82" s="214"/>
      <c r="I82" s="214"/>
      <c r="J82" s="214"/>
      <c r="K82" s="214"/>
      <c r="L82" s="214"/>
    </row>
    <row r="83" spans="1:19" ht="18.75">
      <c r="B83" s="161"/>
      <c r="C83" s="161"/>
      <c r="D83" s="161"/>
      <c r="E83" s="161"/>
      <c r="F83" s="161"/>
      <c r="G83" s="161"/>
      <c r="H83" s="161"/>
      <c r="I83" s="161"/>
      <c r="J83" s="161"/>
      <c r="K83" s="161"/>
      <c r="L83" s="161"/>
    </row>
    <row r="84" spans="1:19" ht="18.75">
      <c r="B84" s="214" t="s">
        <v>57</v>
      </c>
      <c r="C84" s="214"/>
      <c r="D84" s="214"/>
      <c r="E84" s="214"/>
      <c r="F84" s="214"/>
      <c r="G84" s="214"/>
      <c r="H84" s="214"/>
      <c r="I84" s="214"/>
      <c r="J84" s="214"/>
      <c r="K84" s="214"/>
      <c r="L84" s="214"/>
    </row>
    <row r="93" spans="1:19" ht="20.25">
      <c r="C93" s="234" t="s">
        <v>52</v>
      </c>
      <c r="D93" s="234"/>
      <c r="E93" s="234"/>
      <c r="F93" s="234"/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</row>
    <row r="94" spans="1:19" ht="19.5" thickBot="1">
      <c r="A94" s="1"/>
      <c r="B94" s="1"/>
      <c r="C94" s="1"/>
      <c r="D94" s="231" t="s">
        <v>58</v>
      </c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</row>
    <row r="95" spans="1:19">
      <c r="A95" s="229" t="s">
        <v>51</v>
      </c>
      <c r="B95" s="8"/>
      <c r="C95" s="28" t="s">
        <v>26</v>
      </c>
      <c r="D95" s="28" t="s">
        <v>27</v>
      </c>
      <c r="E95" s="156" t="s">
        <v>28</v>
      </c>
      <c r="F95" s="144" t="s">
        <v>25</v>
      </c>
      <c r="G95" s="51" t="s">
        <v>29</v>
      </c>
      <c r="H95" s="28" t="s">
        <v>30</v>
      </c>
      <c r="I95" s="156" t="s">
        <v>31</v>
      </c>
      <c r="J95" s="144" t="s">
        <v>32</v>
      </c>
      <c r="K95" s="51" t="s">
        <v>33</v>
      </c>
      <c r="L95" s="28" t="s">
        <v>34</v>
      </c>
      <c r="M95" s="156" t="s">
        <v>35</v>
      </c>
      <c r="N95" s="144" t="s">
        <v>36</v>
      </c>
      <c r="O95" s="51" t="s">
        <v>37</v>
      </c>
      <c r="P95" s="28" t="s">
        <v>38</v>
      </c>
      <c r="Q95" s="157" t="s">
        <v>39</v>
      </c>
      <c r="R95" s="144" t="s">
        <v>40</v>
      </c>
      <c r="S95" s="149" t="s">
        <v>41</v>
      </c>
    </row>
    <row r="96" spans="1:19" ht="15.75" thickBot="1">
      <c r="A96" s="230"/>
      <c r="B96" s="11"/>
      <c r="C96" s="11"/>
      <c r="D96" s="11"/>
      <c r="E96" s="123"/>
      <c r="F96" s="47"/>
      <c r="G96" s="49"/>
      <c r="H96" s="11"/>
      <c r="I96" s="123"/>
      <c r="J96" s="47"/>
      <c r="K96" s="49"/>
      <c r="L96" s="11"/>
      <c r="M96" s="123"/>
      <c r="N96" s="47"/>
      <c r="O96" s="49"/>
      <c r="P96" s="11"/>
      <c r="Q96" s="123"/>
      <c r="R96" s="47"/>
      <c r="S96" s="152"/>
    </row>
    <row r="97" spans="1:19" ht="15.75" thickBot="1">
      <c r="A97" s="224" t="s">
        <v>12</v>
      </c>
      <c r="B97" s="43" t="s">
        <v>23</v>
      </c>
      <c r="C97" s="49">
        <f>SUM(C98:C99)</f>
        <v>0</v>
      </c>
      <c r="D97" s="10">
        <f t="shared" ref="D97:H97" si="63">SUM(D98:D99)</f>
        <v>0</v>
      </c>
      <c r="E97" s="119">
        <f t="shared" si="63"/>
        <v>0</v>
      </c>
      <c r="F97" s="47">
        <f t="shared" si="63"/>
        <v>0</v>
      </c>
      <c r="G97" s="49">
        <f t="shared" si="63"/>
        <v>139</v>
      </c>
      <c r="H97" s="10">
        <f t="shared" si="63"/>
        <v>691</v>
      </c>
      <c r="I97" s="119">
        <f>SUM(I98:I99)</f>
        <v>1237</v>
      </c>
      <c r="J97" s="47">
        <f t="shared" ref="J97:S97" si="64">SUM(J98:J99)</f>
        <v>2067</v>
      </c>
      <c r="K97" s="49">
        <f t="shared" si="64"/>
        <v>1485</v>
      </c>
      <c r="L97" s="10">
        <f t="shared" si="64"/>
        <v>2159</v>
      </c>
      <c r="M97" s="119">
        <f t="shared" si="64"/>
        <v>2035</v>
      </c>
      <c r="N97" s="47">
        <f t="shared" si="64"/>
        <v>5679</v>
      </c>
      <c r="O97" s="49">
        <f t="shared" si="64"/>
        <v>1808</v>
      </c>
      <c r="P97" s="10">
        <f t="shared" si="64"/>
        <v>1675</v>
      </c>
      <c r="Q97" s="119">
        <f t="shared" si="64"/>
        <v>928</v>
      </c>
      <c r="R97" s="47">
        <f t="shared" si="64"/>
        <v>4411</v>
      </c>
      <c r="S97" s="152">
        <f t="shared" si="64"/>
        <v>12157</v>
      </c>
    </row>
    <row r="98" spans="1:19">
      <c r="A98" s="224"/>
      <c r="B98" s="41" t="s">
        <v>10</v>
      </c>
      <c r="C98" s="141"/>
      <c r="D98" s="6"/>
      <c r="E98" s="120"/>
      <c r="F98" s="148">
        <f t="shared" ref="F98:F99" si="65">SUM(C98:E98)</f>
        <v>0</v>
      </c>
      <c r="G98" s="141">
        <v>139</v>
      </c>
      <c r="H98" s="6">
        <v>691</v>
      </c>
      <c r="I98" s="120">
        <v>1237</v>
      </c>
      <c r="J98" s="148">
        <f t="shared" ref="J98:J99" si="66">SUM(G98:I98)</f>
        <v>2067</v>
      </c>
      <c r="K98" s="141">
        <v>1485</v>
      </c>
      <c r="L98" s="6">
        <v>2064</v>
      </c>
      <c r="M98" s="120">
        <v>1925</v>
      </c>
      <c r="N98" s="148">
        <f t="shared" ref="N98:N99" si="67">SUM(K98:M98)</f>
        <v>5474</v>
      </c>
      <c r="O98" s="141">
        <v>1755</v>
      </c>
      <c r="P98" s="6">
        <v>1425</v>
      </c>
      <c r="Q98" s="120">
        <v>763</v>
      </c>
      <c r="R98" s="148">
        <f t="shared" ref="R98:R99" si="68">SUM(O98:Q98)</f>
        <v>3943</v>
      </c>
      <c r="S98" s="153">
        <f t="shared" ref="S98:S99" si="69">SUM(R98,N98,J98,F98)</f>
        <v>11484</v>
      </c>
    </row>
    <row r="99" spans="1:19" ht="15.75" thickBot="1">
      <c r="A99" s="225"/>
      <c r="B99" s="50" t="s">
        <v>11</v>
      </c>
      <c r="C99" s="39"/>
      <c r="D99" s="5"/>
      <c r="E99" s="117"/>
      <c r="F99" s="147">
        <f t="shared" si="65"/>
        <v>0</v>
      </c>
      <c r="G99" s="39"/>
      <c r="H99" s="5"/>
      <c r="I99" s="117"/>
      <c r="J99" s="147">
        <f t="shared" si="66"/>
        <v>0</v>
      </c>
      <c r="K99" s="39"/>
      <c r="L99" s="5">
        <v>95</v>
      </c>
      <c r="M99" s="117">
        <v>110</v>
      </c>
      <c r="N99" s="147">
        <f t="shared" si="67"/>
        <v>205</v>
      </c>
      <c r="O99" s="39">
        <v>53</v>
      </c>
      <c r="P99" s="5">
        <v>250</v>
      </c>
      <c r="Q99" s="117">
        <v>165</v>
      </c>
      <c r="R99" s="147">
        <f t="shared" si="68"/>
        <v>468</v>
      </c>
      <c r="S99" s="150">
        <f t="shared" si="69"/>
        <v>673</v>
      </c>
    </row>
    <row r="100" spans="1:19" ht="15.75" thickBot="1">
      <c r="A100" s="224" t="s">
        <v>13</v>
      </c>
      <c r="B100" s="43" t="s">
        <v>23</v>
      </c>
      <c r="C100" s="49">
        <f>SUM(C101:C102)</f>
        <v>1543</v>
      </c>
      <c r="D100" s="10">
        <f t="shared" ref="D100:S100" si="70">SUM(D101:D102)</f>
        <v>1339</v>
      </c>
      <c r="E100" s="119">
        <f t="shared" si="70"/>
        <v>1018</v>
      </c>
      <c r="F100" s="47">
        <f t="shared" si="70"/>
        <v>3900</v>
      </c>
      <c r="G100" s="49">
        <f t="shared" si="70"/>
        <v>1599</v>
      </c>
      <c r="H100" s="10">
        <f t="shared" si="70"/>
        <v>1279</v>
      </c>
      <c r="I100" s="119">
        <f t="shared" si="70"/>
        <v>1245</v>
      </c>
      <c r="J100" s="47">
        <f t="shared" si="70"/>
        <v>4123</v>
      </c>
      <c r="K100" s="49">
        <f t="shared" si="70"/>
        <v>1342</v>
      </c>
      <c r="L100" s="10">
        <f t="shared" si="70"/>
        <v>1814</v>
      </c>
      <c r="M100" s="119">
        <f t="shared" si="70"/>
        <v>1943</v>
      </c>
      <c r="N100" s="47">
        <f t="shared" si="70"/>
        <v>5099</v>
      </c>
      <c r="O100" s="49">
        <f t="shared" si="70"/>
        <v>2279</v>
      </c>
      <c r="P100" s="10">
        <f t="shared" si="70"/>
        <v>1808</v>
      </c>
      <c r="Q100" s="119">
        <f t="shared" si="70"/>
        <v>1346</v>
      </c>
      <c r="R100" s="47">
        <f t="shared" si="70"/>
        <v>5433</v>
      </c>
      <c r="S100" s="152">
        <f t="shared" si="70"/>
        <v>18555</v>
      </c>
    </row>
    <row r="101" spans="1:19">
      <c r="A101" s="224"/>
      <c r="B101" s="41" t="s">
        <v>10</v>
      </c>
      <c r="C101" s="141">
        <v>886</v>
      </c>
      <c r="D101" s="6">
        <v>884</v>
      </c>
      <c r="E101" s="120">
        <v>809</v>
      </c>
      <c r="F101" s="148">
        <f t="shared" ref="F101:F102" si="71">SUM(C101:E101)</f>
        <v>2579</v>
      </c>
      <c r="G101" s="141">
        <v>698</v>
      </c>
      <c r="H101" s="6">
        <v>922</v>
      </c>
      <c r="I101" s="120">
        <v>1075</v>
      </c>
      <c r="J101" s="148">
        <f t="shared" ref="J101:J102" si="72">SUM(G101:I101)</f>
        <v>2695</v>
      </c>
      <c r="K101" s="141">
        <v>1166</v>
      </c>
      <c r="L101" s="6">
        <v>1574</v>
      </c>
      <c r="M101" s="120">
        <v>1697</v>
      </c>
      <c r="N101" s="148">
        <f t="shared" ref="N101:N102" si="73">SUM(K101:M101)</f>
        <v>4437</v>
      </c>
      <c r="O101" s="141">
        <v>1807</v>
      </c>
      <c r="P101" s="6">
        <v>1301</v>
      </c>
      <c r="Q101" s="120">
        <v>717</v>
      </c>
      <c r="R101" s="148">
        <f t="shared" ref="R101:R102" si="74">SUM(O101:Q101)</f>
        <v>3825</v>
      </c>
      <c r="S101" s="153">
        <f t="shared" ref="S101:S102" si="75">SUM(R101,N101,J101,F101)</f>
        <v>13536</v>
      </c>
    </row>
    <row r="102" spans="1:19" ht="15.75" thickBot="1">
      <c r="A102" s="225"/>
      <c r="B102" s="50" t="s">
        <v>11</v>
      </c>
      <c r="C102" s="39">
        <v>657</v>
      </c>
      <c r="D102" s="5">
        <v>455</v>
      </c>
      <c r="E102" s="117">
        <v>209</v>
      </c>
      <c r="F102" s="147">
        <f t="shared" si="71"/>
        <v>1321</v>
      </c>
      <c r="G102" s="39">
        <v>901</v>
      </c>
      <c r="H102" s="5">
        <v>357</v>
      </c>
      <c r="I102" s="117">
        <v>170</v>
      </c>
      <c r="J102" s="147">
        <f t="shared" si="72"/>
        <v>1428</v>
      </c>
      <c r="K102" s="39">
        <v>176</v>
      </c>
      <c r="L102" s="5">
        <v>240</v>
      </c>
      <c r="M102" s="117">
        <v>246</v>
      </c>
      <c r="N102" s="147">
        <f t="shared" si="73"/>
        <v>662</v>
      </c>
      <c r="O102" s="39">
        <v>472</v>
      </c>
      <c r="P102" s="5">
        <v>507</v>
      </c>
      <c r="Q102" s="117">
        <v>629</v>
      </c>
      <c r="R102" s="147">
        <f t="shared" si="74"/>
        <v>1608</v>
      </c>
      <c r="S102" s="150">
        <f t="shared" si="75"/>
        <v>5019</v>
      </c>
    </row>
    <row r="103" spans="1:19" ht="15.75" thickBot="1">
      <c r="A103" s="224" t="s">
        <v>14</v>
      </c>
      <c r="B103" s="43" t="s">
        <v>23</v>
      </c>
      <c r="C103" s="49">
        <f>SUM(C104:C105)</f>
        <v>12072</v>
      </c>
      <c r="D103" s="10">
        <f t="shared" ref="D103:S103" si="76">SUM(D104:D105)</f>
        <v>8271</v>
      </c>
      <c r="E103" s="119">
        <f t="shared" si="76"/>
        <v>9587</v>
      </c>
      <c r="F103" s="47">
        <f t="shared" si="76"/>
        <v>29930</v>
      </c>
      <c r="G103" s="49">
        <f t="shared" si="76"/>
        <v>9017</v>
      </c>
      <c r="H103" s="10">
        <f t="shared" si="76"/>
        <v>10033</v>
      </c>
      <c r="I103" s="119">
        <f t="shared" si="76"/>
        <v>7393</v>
      </c>
      <c r="J103" s="47">
        <f t="shared" si="76"/>
        <v>26443</v>
      </c>
      <c r="K103" s="49">
        <f t="shared" si="76"/>
        <v>15286</v>
      </c>
      <c r="L103" s="10">
        <f t="shared" si="76"/>
        <v>14367</v>
      </c>
      <c r="M103" s="119">
        <f t="shared" si="76"/>
        <v>7851</v>
      </c>
      <c r="N103" s="47">
        <f t="shared" si="76"/>
        <v>37504</v>
      </c>
      <c r="O103" s="49">
        <f t="shared" si="76"/>
        <v>13135</v>
      </c>
      <c r="P103" s="10">
        <f t="shared" si="76"/>
        <v>20897</v>
      </c>
      <c r="Q103" s="119">
        <f t="shared" si="76"/>
        <v>14046</v>
      </c>
      <c r="R103" s="47">
        <f t="shared" si="76"/>
        <v>48078</v>
      </c>
      <c r="S103" s="152">
        <f t="shared" si="76"/>
        <v>141955</v>
      </c>
    </row>
    <row r="104" spans="1:19">
      <c r="A104" s="224"/>
      <c r="B104" s="41" t="s">
        <v>10</v>
      </c>
      <c r="C104" s="141">
        <v>7036</v>
      </c>
      <c r="D104" s="6">
        <v>4103</v>
      </c>
      <c r="E104" s="120">
        <v>6773</v>
      </c>
      <c r="F104" s="148">
        <f t="shared" ref="F104:F105" si="77">SUM(C104:E104)</f>
        <v>17912</v>
      </c>
      <c r="G104" s="141">
        <v>6450</v>
      </c>
      <c r="H104" s="6">
        <v>8242</v>
      </c>
      <c r="I104" s="120">
        <v>7017</v>
      </c>
      <c r="J104" s="148">
        <f t="shared" ref="J104:J105" si="78">SUM(G104:I104)</f>
        <v>21709</v>
      </c>
      <c r="K104" s="141">
        <v>14883</v>
      </c>
      <c r="L104" s="6">
        <v>11079</v>
      </c>
      <c r="M104" s="120">
        <v>6044</v>
      </c>
      <c r="N104" s="148">
        <f t="shared" ref="N104:N105" si="79">SUM(K104:M104)</f>
        <v>32006</v>
      </c>
      <c r="O104" s="141">
        <v>9781</v>
      </c>
      <c r="P104" s="6">
        <v>13316</v>
      </c>
      <c r="Q104" s="120">
        <v>8616</v>
      </c>
      <c r="R104" s="148">
        <f t="shared" ref="R104:R105" si="80">SUM(O104:Q104)</f>
        <v>31713</v>
      </c>
      <c r="S104" s="153">
        <f t="shared" ref="S104:S105" si="81">SUM(R104,N104,J104,F104)</f>
        <v>103340</v>
      </c>
    </row>
    <row r="105" spans="1:19" ht="15.75" thickBot="1">
      <c r="A105" s="225"/>
      <c r="B105" s="50" t="s">
        <v>11</v>
      </c>
      <c r="C105" s="39">
        <v>5036</v>
      </c>
      <c r="D105" s="5">
        <v>4168</v>
      </c>
      <c r="E105" s="117">
        <v>2814</v>
      </c>
      <c r="F105" s="147">
        <f t="shared" si="77"/>
        <v>12018</v>
      </c>
      <c r="G105" s="39">
        <v>2567</v>
      </c>
      <c r="H105" s="5">
        <v>1791</v>
      </c>
      <c r="I105" s="117">
        <v>376</v>
      </c>
      <c r="J105" s="147">
        <f t="shared" si="78"/>
        <v>4734</v>
      </c>
      <c r="K105" s="39">
        <v>403</v>
      </c>
      <c r="L105" s="5">
        <v>3288</v>
      </c>
      <c r="M105" s="117">
        <v>1807</v>
      </c>
      <c r="N105" s="147">
        <f t="shared" si="79"/>
        <v>5498</v>
      </c>
      <c r="O105" s="39">
        <v>3354</v>
      </c>
      <c r="P105" s="5">
        <v>7581</v>
      </c>
      <c r="Q105" s="117">
        <v>5430</v>
      </c>
      <c r="R105" s="147">
        <f t="shared" si="80"/>
        <v>16365</v>
      </c>
      <c r="S105" s="150">
        <f t="shared" si="81"/>
        <v>38615</v>
      </c>
    </row>
    <row r="106" spans="1:19" ht="15.75" thickBot="1">
      <c r="A106" s="224" t="s">
        <v>15</v>
      </c>
      <c r="B106" s="43" t="s">
        <v>23</v>
      </c>
      <c r="C106" s="49">
        <f>SUM(C107:C108)</f>
        <v>9187</v>
      </c>
      <c r="D106" s="11">
        <f t="shared" ref="D106:S106" si="82">SUM(D107:D108)</f>
        <v>5059</v>
      </c>
      <c r="E106" s="123">
        <f t="shared" si="82"/>
        <v>6139</v>
      </c>
      <c r="F106" s="47">
        <f t="shared" si="82"/>
        <v>20385</v>
      </c>
      <c r="G106" s="49">
        <f t="shared" si="82"/>
        <v>5966</v>
      </c>
      <c r="H106" s="11">
        <f t="shared" si="82"/>
        <v>4731</v>
      </c>
      <c r="I106" s="123">
        <f t="shared" si="82"/>
        <v>4040</v>
      </c>
      <c r="J106" s="47">
        <f t="shared" si="82"/>
        <v>14737</v>
      </c>
      <c r="K106" s="49">
        <f t="shared" si="82"/>
        <v>6568</v>
      </c>
      <c r="L106" s="11">
        <f t="shared" si="82"/>
        <v>5004</v>
      </c>
      <c r="M106" s="123">
        <f t="shared" si="82"/>
        <v>5410</v>
      </c>
      <c r="N106" s="47">
        <f t="shared" si="82"/>
        <v>16982</v>
      </c>
      <c r="O106" s="49">
        <f t="shared" si="82"/>
        <v>5097</v>
      </c>
      <c r="P106" s="11">
        <f t="shared" si="82"/>
        <v>7329</v>
      </c>
      <c r="Q106" s="123">
        <f t="shared" si="82"/>
        <v>5963</v>
      </c>
      <c r="R106" s="47">
        <f t="shared" si="82"/>
        <v>18389</v>
      </c>
      <c r="S106" s="152">
        <f t="shared" si="82"/>
        <v>70493</v>
      </c>
    </row>
    <row r="107" spans="1:19">
      <c r="A107" s="224"/>
      <c r="B107" s="41" t="s">
        <v>10</v>
      </c>
      <c r="C107" s="141">
        <v>5245</v>
      </c>
      <c r="D107" s="6">
        <v>3936</v>
      </c>
      <c r="E107" s="120">
        <v>3452</v>
      </c>
      <c r="F107" s="148">
        <f t="shared" ref="F107:F108" si="83">SUM(C107:E107)</f>
        <v>12633</v>
      </c>
      <c r="G107" s="141">
        <v>4141</v>
      </c>
      <c r="H107" s="6">
        <v>3592</v>
      </c>
      <c r="I107" s="120">
        <v>3276</v>
      </c>
      <c r="J107" s="148">
        <f t="shared" ref="J107:J108" si="84">SUM(G107:I107)</f>
        <v>11009</v>
      </c>
      <c r="K107" s="141">
        <v>4832</v>
      </c>
      <c r="L107" s="6">
        <v>3957</v>
      </c>
      <c r="M107" s="120">
        <v>3951</v>
      </c>
      <c r="N107" s="148">
        <f t="shared" ref="N107:N108" si="85">SUM(K107:M107)</f>
        <v>12740</v>
      </c>
      <c r="O107" s="141">
        <v>3653</v>
      </c>
      <c r="P107" s="6">
        <v>5386</v>
      </c>
      <c r="Q107" s="120">
        <v>4484</v>
      </c>
      <c r="R107" s="148">
        <f t="shared" ref="R107:R108" si="86">SUM(O107:Q107)</f>
        <v>13523</v>
      </c>
      <c r="S107" s="153">
        <f t="shared" ref="S107:S108" si="87">SUM(R107,N107,J107,F107)</f>
        <v>49905</v>
      </c>
    </row>
    <row r="108" spans="1:19" ht="15.75" thickBot="1">
      <c r="A108" s="225"/>
      <c r="B108" s="50" t="s">
        <v>11</v>
      </c>
      <c r="C108" s="39">
        <v>3942</v>
      </c>
      <c r="D108" s="5">
        <v>1123</v>
      </c>
      <c r="E108" s="117">
        <v>2687</v>
      </c>
      <c r="F108" s="147">
        <f t="shared" si="83"/>
        <v>7752</v>
      </c>
      <c r="G108" s="39">
        <v>1825</v>
      </c>
      <c r="H108" s="5">
        <v>1139</v>
      </c>
      <c r="I108" s="117">
        <v>764</v>
      </c>
      <c r="J108" s="147">
        <f t="shared" si="84"/>
        <v>3728</v>
      </c>
      <c r="K108" s="39">
        <v>1736</v>
      </c>
      <c r="L108" s="5">
        <v>1047</v>
      </c>
      <c r="M108" s="117">
        <v>1459</v>
      </c>
      <c r="N108" s="147">
        <f t="shared" si="85"/>
        <v>4242</v>
      </c>
      <c r="O108" s="39">
        <v>1444</v>
      </c>
      <c r="P108" s="5">
        <v>1943</v>
      </c>
      <c r="Q108" s="117">
        <v>1479</v>
      </c>
      <c r="R108" s="147">
        <f t="shared" si="86"/>
        <v>4866</v>
      </c>
      <c r="S108" s="150">
        <f t="shared" si="87"/>
        <v>20588</v>
      </c>
    </row>
    <row r="109" spans="1:19" ht="16.5" thickBot="1">
      <c r="A109" s="226" t="s">
        <v>19</v>
      </c>
      <c r="B109" s="71" t="s">
        <v>23</v>
      </c>
      <c r="C109" s="143">
        <f>SUM(C97+C100+C103+C106)</f>
        <v>22802</v>
      </c>
      <c r="D109" s="143">
        <f t="shared" ref="D109:S109" si="88">SUM(D97+D100+D103+D106)</f>
        <v>14669</v>
      </c>
      <c r="E109" s="143">
        <f t="shared" si="88"/>
        <v>16744</v>
      </c>
      <c r="F109" s="143">
        <f t="shared" si="88"/>
        <v>54215</v>
      </c>
      <c r="G109" s="143">
        <f t="shared" si="88"/>
        <v>16721</v>
      </c>
      <c r="H109" s="143">
        <f t="shared" si="88"/>
        <v>16734</v>
      </c>
      <c r="I109" s="143">
        <f t="shared" si="88"/>
        <v>13915</v>
      </c>
      <c r="J109" s="143">
        <f t="shared" si="88"/>
        <v>47370</v>
      </c>
      <c r="K109" s="143">
        <f t="shared" si="88"/>
        <v>24681</v>
      </c>
      <c r="L109" s="143">
        <f t="shared" si="88"/>
        <v>23344</v>
      </c>
      <c r="M109" s="143">
        <f t="shared" si="88"/>
        <v>17239</v>
      </c>
      <c r="N109" s="143">
        <f t="shared" si="88"/>
        <v>65264</v>
      </c>
      <c r="O109" s="143">
        <f t="shared" si="88"/>
        <v>22319</v>
      </c>
      <c r="P109" s="143">
        <f t="shared" si="88"/>
        <v>31709</v>
      </c>
      <c r="Q109" s="143">
        <f t="shared" si="88"/>
        <v>22283</v>
      </c>
      <c r="R109" s="143">
        <f t="shared" si="88"/>
        <v>76311</v>
      </c>
      <c r="S109" s="143">
        <f t="shared" si="88"/>
        <v>243160</v>
      </c>
    </row>
    <row r="110" spans="1:19">
      <c r="A110" s="226"/>
      <c r="B110" s="41" t="s">
        <v>10</v>
      </c>
      <c r="C110" s="141">
        <f>SUM(C98+C101+C104+C107)</f>
        <v>13167</v>
      </c>
      <c r="D110" s="141">
        <f t="shared" ref="D110:S110" si="89">SUM(D98+D101+D104+D107)</f>
        <v>8923</v>
      </c>
      <c r="E110" s="141">
        <f t="shared" si="89"/>
        <v>11034</v>
      </c>
      <c r="F110" s="141">
        <f t="shared" si="89"/>
        <v>33124</v>
      </c>
      <c r="G110" s="141">
        <f t="shared" si="89"/>
        <v>11428</v>
      </c>
      <c r="H110" s="141">
        <f t="shared" si="89"/>
        <v>13447</v>
      </c>
      <c r="I110" s="141">
        <f t="shared" si="89"/>
        <v>12605</v>
      </c>
      <c r="J110" s="141">
        <f t="shared" si="89"/>
        <v>37480</v>
      </c>
      <c r="K110" s="141">
        <f t="shared" si="89"/>
        <v>22366</v>
      </c>
      <c r="L110" s="141">
        <f t="shared" si="89"/>
        <v>18674</v>
      </c>
      <c r="M110" s="141">
        <f t="shared" si="89"/>
        <v>13617</v>
      </c>
      <c r="N110" s="141">
        <f t="shared" si="89"/>
        <v>54657</v>
      </c>
      <c r="O110" s="141">
        <f t="shared" si="89"/>
        <v>16996</v>
      </c>
      <c r="P110" s="141">
        <f t="shared" si="89"/>
        <v>21428</v>
      </c>
      <c r="Q110" s="141">
        <f t="shared" si="89"/>
        <v>14580</v>
      </c>
      <c r="R110" s="141">
        <f t="shared" si="89"/>
        <v>53004</v>
      </c>
      <c r="S110" s="141">
        <f t="shared" si="89"/>
        <v>178265</v>
      </c>
    </row>
    <row r="111" spans="1:19" ht="15.75" thickBot="1">
      <c r="A111" s="227"/>
      <c r="B111" s="50" t="s">
        <v>11</v>
      </c>
      <c r="C111" s="49">
        <f>SUM(C99+C102+C105+C108)</f>
        <v>9635</v>
      </c>
      <c r="D111" s="49">
        <f t="shared" ref="D111:S111" si="90">SUM(D99+D102+D105+D108)</f>
        <v>5746</v>
      </c>
      <c r="E111" s="49">
        <f t="shared" si="90"/>
        <v>5710</v>
      </c>
      <c r="F111" s="49">
        <f t="shared" si="90"/>
        <v>21091</v>
      </c>
      <c r="G111" s="49">
        <f t="shared" si="90"/>
        <v>5293</v>
      </c>
      <c r="H111" s="49">
        <f t="shared" si="90"/>
        <v>3287</v>
      </c>
      <c r="I111" s="49">
        <f t="shared" si="90"/>
        <v>1310</v>
      </c>
      <c r="J111" s="49">
        <f t="shared" si="90"/>
        <v>9890</v>
      </c>
      <c r="K111" s="49">
        <f t="shared" si="90"/>
        <v>2315</v>
      </c>
      <c r="L111" s="49">
        <f t="shared" si="90"/>
        <v>4670</v>
      </c>
      <c r="M111" s="49">
        <f t="shared" si="90"/>
        <v>3622</v>
      </c>
      <c r="N111" s="49">
        <f t="shared" si="90"/>
        <v>10607</v>
      </c>
      <c r="O111" s="49">
        <f t="shared" si="90"/>
        <v>5323</v>
      </c>
      <c r="P111" s="49">
        <f t="shared" si="90"/>
        <v>10281</v>
      </c>
      <c r="Q111" s="49">
        <f t="shared" si="90"/>
        <v>7703</v>
      </c>
      <c r="R111" s="49">
        <f t="shared" si="90"/>
        <v>23307</v>
      </c>
      <c r="S111" s="49">
        <f t="shared" si="90"/>
        <v>64895</v>
      </c>
    </row>
    <row r="115" spans="2:12" ht="18.75">
      <c r="B115" s="214" t="s">
        <v>56</v>
      </c>
      <c r="C115" s="214"/>
      <c r="D115" s="214"/>
      <c r="E115" s="214"/>
      <c r="F115" s="214"/>
      <c r="G115" s="214"/>
      <c r="H115" s="214"/>
      <c r="I115" s="214"/>
      <c r="J115" s="214"/>
      <c r="K115" s="214"/>
      <c r="L115" s="214"/>
    </row>
    <row r="116" spans="2:12" ht="18.75">
      <c r="B116" s="161"/>
      <c r="C116" s="161"/>
      <c r="D116" s="161"/>
      <c r="E116" s="161"/>
      <c r="F116" s="161"/>
      <c r="G116" s="161"/>
      <c r="H116" s="161"/>
      <c r="I116" s="161"/>
      <c r="J116" s="161"/>
      <c r="K116" s="161"/>
      <c r="L116" s="161"/>
    </row>
    <row r="117" spans="2:12" ht="18.75">
      <c r="B117" s="214" t="s">
        <v>57</v>
      </c>
      <c r="C117" s="214"/>
      <c r="D117" s="214"/>
      <c r="E117" s="214"/>
      <c r="F117" s="214"/>
      <c r="G117" s="214"/>
      <c r="H117" s="214"/>
      <c r="I117" s="214"/>
      <c r="J117" s="214"/>
      <c r="K117" s="214"/>
      <c r="L117" s="214"/>
    </row>
  </sheetData>
  <mergeCells count="33">
    <mergeCell ref="B115:L115"/>
    <mergeCell ref="B117:L117"/>
    <mergeCell ref="A97:A99"/>
    <mergeCell ref="A100:A102"/>
    <mergeCell ref="A103:A105"/>
    <mergeCell ref="A106:A108"/>
    <mergeCell ref="A109:A111"/>
    <mergeCell ref="C93:Q93"/>
    <mergeCell ref="D94:Q94"/>
    <mergeCell ref="A95:A96"/>
    <mergeCell ref="D2:Q2"/>
    <mergeCell ref="A21:A24"/>
    <mergeCell ref="A25:A28"/>
    <mergeCell ref="A29:A32"/>
    <mergeCell ref="C54:Q54"/>
    <mergeCell ref="D55:Q55"/>
    <mergeCell ref="A56:A57"/>
    <mergeCell ref="A58:A60"/>
    <mergeCell ref="A61:A63"/>
    <mergeCell ref="B82:L82"/>
    <mergeCell ref="B84:L84"/>
    <mergeCell ref="A64:A66"/>
    <mergeCell ref="A67:A69"/>
    <mergeCell ref="A70:A72"/>
    <mergeCell ref="A73:A75"/>
    <mergeCell ref="A76:A78"/>
    <mergeCell ref="C1:Q1"/>
    <mergeCell ref="A40:A43"/>
    <mergeCell ref="A3:A4"/>
    <mergeCell ref="A5:A8"/>
    <mergeCell ref="A9:A12"/>
    <mergeCell ref="A13:A16"/>
    <mergeCell ref="A17:A20"/>
  </mergeCells>
  <pageMargins left="0.11811023622047245" right="0.11811023622047245" top="1.1417322834645669" bottom="0.15748031496062992" header="0" footer="0"/>
  <pageSetup paperSize="9" scale="75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97"/>
  <sheetViews>
    <sheetView zoomScale="90" zoomScaleNormal="90" workbookViewId="0">
      <selection activeCell="N28" sqref="N28:Q28"/>
    </sheetView>
  </sheetViews>
  <sheetFormatPr defaultRowHeight="15"/>
  <cols>
    <col min="1" max="1" width="13.85546875" customWidth="1"/>
    <col min="2" max="2" width="18.5703125" customWidth="1"/>
  </cols>
  <sheetData>
    <row r="1" spans="1:19" ht="37.5" customHeight="1">
      <c r="C1" s="234" t="s">
        <v>52</v>
      </c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19" ht="31.5" customHeight="1" thickBot="1">
      <c r="A2" s="1"/>
      <c r="B2" s="1"/>
      <c r="C2" s="1"/>
      <c r="D2" s="231" t="s">
        <v>54</v>
      </c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</row>
    <row r="3" spans="1:19">
      <c r="A3" s="229" t="s">
        <v>51</v>
      </c>
      <c r="B3" s="8"/>
      <c r="C3" s="28" t="s">
        <v>26</v>
      </c>
      <c r="D3" s="28" t="s">
        <v>27</v>
      </c>
      <c r="E3" s="156" t="s">
        <v>28</v>
      </c>
      <c r="F3" s="144" t="s">
        <v>25</v>
      </c>
      <c r="G3" s="51" t="s">
        <v>29</v>
      </c>
      <c r="H3" s="28" t="s">
        <v>30</v>
      </c>
      <c r="I3" s="156" t="s">
        <v>31</v>
      </c>
      <c r="J3" s="144" t="s">
        <v>32</v>
      </c>
      <c r="K3" s="51" t="s">
        <v>33</v>
      </c>
      <c r="L3" s="28" t="s">
        <v>34</v>
      </c>
      <c r="M3" s="156" t="s">
        <v>35</v>
      </c>
      <c r="N3" s="144" t="s">
        <v>36</v>
      </c>
      <c r="O3" s="51" t="s">
        <v>37</v>
      </c>
      <c r="P3" s="28" t="s">
        <v>38</v>
      </c>
      <c r="Q3" s="157" t="s">
        <v>39</v>
      </c>
      <c r="R3" s="144" t="s">
        <v>40</v>
      </c>
      <c r="S3" s="149" t="s">
        <v>41</v>
      </c>
    </row>
    <row r="4" spans="1:19" ht="15.75" thickBot="1">
      <c r="A4" s="230"/>
      <c r="B4" s="11"/>
      <c r="C4" s="11"/>
      <c r="D4" s="11"/>
      <c r="E4" s="123"/>
      <c r="F4" s="47"/>
      <c r="G4" s="49"/>
      <c r="H4" s="11"/>
      <c r="I4" s="123"/>
      <c r="J4" s="47"/>
      <c r="K4" s="49"/>
      <c r="L4" s="11"/>
      <c r="M4" s="123"/>
      <c r="N4" s="47"/>
      <c r="O4" s="49"/>
      <c r="P4" s="11"/>
      <c r="Q4" s="123"/>
      <c r="R4" s="47"/>
      <c r="S4" s="152"/>
    </row>
    <row r="5" spans="1:19">
      <c r="A5" s="232" t="s">
        <v>1</v>
      </c>
      <c r="B5" s="41" t="s">
        <v>24</v>
      </c>
      <c r="C5" s="37">
        <v>9000</v>
      </c>
      <c r="D5" s="8">
        <v>3500</v>
      </c>
      <c r="E5" s="122"/>
      <c r="F5" s="46">
        <f>SUM(C5:E5)</f>
        <v>12500</v>
      </c>
      <c r="G5" s="37"/>
      <c r="H5" s="8"/>
      <c r="I5" s="122"/>
      <c r="J5" s="46">
        <f>SUM(G5:I5)</f>
        <v>0</v>
      </c>
      <c r="K5" s="37"/>
      <c r="L5" s="8"/>
      <c r="M5" s="122"/>
      <c r="N5" s="46">
        <f>SUM(K5:M5)</f>
        <v>0</v>
      </c>
      <c r="O5" s="37"/>
      <c r="P5" s="8"/>
      <c r="Q5" s="122"/>
      <c r="R5" s="46">
        <f>SUM(O5:Q5)</f>
        <v>0</v>
      </c>
      <c r="S5" s="151">
        <f>SUM(R5,N5,J5,F5)</f>
        <v>12500</v>
      </c>
    </row>
    <row r="6" spans="1:19" ht="15.75" thickBot="1">
      <c r="A6" s="224"/>
      <c r="B6" s="50" t="s">
        <v>23</v>
      </c>
      <c r="C6" s="49">
        <f>SUM(C7:C8)</f>
        <v>7670</v>
      </c>
      <c r="D6" s="11">
        <f t="shared" ref="D6:S6" si="0">SUM(D7:D8)</f>
        <v>3464</v>
      </c>
      <c r="E6" s="123">
        <f t="shared" si="0"/>
        <v>0</v>
      </c>
      <c r="F6" s="47">
        <f t="shared" si="0"/>
        <v>11134</v>
      </c>
      <c r="G6" s="49">
        <f t="shared" si="0"/>
        <v>0</v>
      </c>
      <c r="H6" s="11">
        <f t="shared" si="0"/>
        <v>0</v>
      </c>
      <c r="I6" s="123">
        <f t="shared" si="0"/>
        <v>0</v>
      </c>
      <c r="J6" s="47">
        <f t="shared" si="0"/>
        <v>0</v>
      </c>
      <c r="K6" s="49">
        <f t="shared" si="0"/>
        <v>0</v>
      </c>
      <c r="L6" s="11">
        <f t="shared" si="0"/>
        <v>0</v>
      </c>
      <c r="M6" s="123">
        <f t="shared" si="0"/>
        <v>0</v>
      </c>
      <c r="N6" s="47">
        <f t="shared" si="0"/>
        <v>0</v>
      </c>
      <c r="O6" s="49">
        <f t="shared" si="0"/>
        <v>0</v>
      </c>
      <c r="P6" s="11">
        <f t="shared" si="0"/>
        <v>0</v>
      </c>
      <c r="Q6" s="123">
        <f t="shared" si="0"/>
        <v>0</v>
      </c>
      <c r="R6" s="47">
        <f t="shared" si="0"/>
        <v>0</v>
      </c>
      <c r="S6" s="152">
        <f t="shared" si="0"/>
        <v>11134</v>
      </c>
    </row>
    <row r="7" spans="1:19">
      <c r="A7" s="224"/>
      <c r="B7" s="66" t="s">
        <v>10</v>
      </c>
      <c r="C7" s="141">
        <v>5871</v>
      </c>
      <c r="D7" s="6">
        <v>2090</v>
      </c>
      <c r="E7" s="120"/>
      <c r="F7" s="148">
        <f t="shared" ref="F7:F24" si="1">SUM(C7:E7)</f>
        <v>7961</v>
      </c>
      <c r="G7" s="141"/>
      <c r="H7" s="6"/>
      <c r="I7" s="120"/>
      <c r="J7" s="148">
        <f t="shared" ref="J7:J24" si="2">SUM(G7:I7)</f>
        <v>0</v>
      </c>
      <c r="K7" s="141"/>
      <c r="L7" s="6"/>
      <c r="M7" s="120"/>
      <c r="N7" s="148">
        <f t="shared" ref="N7:N24" si="3">SUM(K7:M7)</f>
        <v>0</v>
      </c>
      <c r="O7" s="141"/>
      <c r="P7" s="6"/>
      <c r="Q7" s="120"/>
      <c r="R7" s="148">
        <f t="shared" ref="R7:R24" si="4">SUM(O7:Q7)</f>
        <v>0</v>
      </c>
      <c r="S7" s="153">
        <f t="shared" ref="S7:S24" si="5">SUM(R7,N7,J7,F7)</f>
        <v>7961</v>
      </c>
    </row>
    <row r="8" spans="1:19" ht="15.75" thickBot="1">
      <c r="A8" s="225"/>
      <c r="B8" s="50" t="s">
        <v>11</v>
      </c>
      <c r="C8" s="39">
        <v>1799</v>
      </c>
      <c r="D8" s="5">
        <v>1374</v>
      </c>
      <c r="E8" s="117"/>
      <c r="F8" s="147">
        <f t="shared" si="1"/>
        <v>3173</v>
      </c>
      <c r="G8" s="39"/>
      <c r="H8" s="5"/>
      <c r="I8" s="117"/>
      <c r="J8" s="147">
        <f t="shared" si="2"/>
        <v>0</v>
      </c>
      <c r="K8" s="39"/>
      <c r="L8" s="5"/>
      <c r="M8" s="117"/>
      <c r="N8" s="147">
        <f t="shared" si="3"/>
        <v>0</v>
      </c>
      <c r="O8" s="39"/>
      <c r="P8" s="5"/>
      <c r="Q8" s="117"/>
      <c r="R8" s="147">
        <f t="shared" si="4"/>
        <v>0</v>
      </c>
      <c r="S8" s="150">
        <f t="shared" si="5"/>
        <v>3173</v>
      </c>
    </row>
    <row r="9" spans="1:19">
      <c r="A9" s="232" t="s">
        <v>12</v>
      </c>
      <c r="B9" s="41" t="s">
        <v>24</v>
      </c>
      <c r="C9" s="37"/>
      <c r="D9" s="8"/>
      <c r="E9" s="122"/>
      <c r="F9" s="46">
        <f t="shared" si="1"/>
        <v>0</v>
      </c>
      <c r="G9" s="37">
        <v>1028</v>
      </c>
      <c r="H9" s="8">
        <v>1057</v>
      </c>
      <c r="I9" s="122">
        <v>2403</v>
      </c>
      <c r="J9" s="46">
        <f t="shared" si="2"/>
        <v>4488</v>
      </c>
      <c r="K9" s="37">
        <v>3460</v>
      </c>
      <c r="L9" s="8">
        <v>3362</v>
      </c>
      <c r="M9" s="122">
        <v>2508</v>
      </c>
      <c r="N9" s="46">
        <f t="shared" si="3"/>
        <v>9330</v>
      </c>
      <c r="O9" s="37">
        <v>3247</v>
      </c>
      <c r="P9" s="8">
        <v>3062</v>
      </c>
      <c r="Q9" s="122">
        <v>2628</v>
      </c>
      <c r="R9" s="46">
        <f t="shared" si="4"/>
        <v>8937</v>
      </c>
      <c r="S9" s="151">
        <f t="shared" si="5"/>
        <v>22755</v>
      </c>
    </row>
    <row r="10" spans="1:19" ht="15.75" thickBot="1">
      <c r="A10" s="224"/>
      <c r="B10" s="43" t="s">
        <v>23</v>
      </c>
      <c r="C10" s="49">
        <f>SUM(C11:C12)</f>
        <v>0</v>
      </c>
      <c r="D10" s="10">
        <f t="shared" ref="D10:S10" si="6">SUM(D11:D12)</f>
        <v>0</v>
      </c>
      <c r="E10" s="119">
        <f t="shared" si="6"/>
        <v>0</v>
      </c>
      <c r="F10" s="47">
        <f t="shared" si="6"/>
        <v>0</v>
      </c>
      <c r="G10" s="49">
        <f t="shared" si="6"/>
        <v>633</v>
      </c>
      <c r="H10" s="10">
        <f t="shared" si="6"/>
        <v>659</v>
      </c>
      <c r="I10" s="119">
        <f>SUM(I11:I12)</f>
        <v>2014</v>
      </c>
      <c r="J10" s="47">
        <f t="shared" si="6"/>
        <v>3306</v>
      </c>
      <c r="K10" s="49">
        <f t="shared" si="6"/>
        <v>3382</v>
      </c>
      <c r="L10" s="10">
        <f t="shared" si="6"/>
        <v>2947</v>
      </c>
      <c r="M10" s="119">
        <f t="shared" si="6"/>
        <v>2384</v>
      </c>
      <c r="N10" s="47">
        <f t="shared" si="6"/>
        <v>8713</v>
      </c>
      <c r="O10" s="49">
        <f t="shared" si="6"/>
        <v>3014</v>
      </c>
      <c r="P10" s="10">
        <f t="shared" si="6"/>
        <v>2799</v>
      </c>
      <c r="Q10" s="119">
        <f t="shared" si="6"/>
        <v>2399</v>
      </c>
      <c r="R10" s="47">
        <f t="shared" si="6"/>
        <v>8212</v>
      </c>
      <c r="S10" s="152">
        <f t="shared" si="6"/>
        <v>20231</v>
      </c>
    </row>
    <row r="11" spans="1:19">
      <c r="A11" s="224"/>
      <c r="B11" s="41" t="s">
        <v>10</v>
      </c>
      <c r="C11" s="141"/>
      <c r="D11" s="6"/>
      <c r="E11" s="120"/>
      <c r="F11" s="148">
        <f t="shared" si="1"/>
        <v>0</v>
      </c>
      <c r="G11" s="141">
        <v>489</v>
      </c>
      <c r="H11" s="6">
        <v>577</v>
      </c>
      <c r="I11" s="120">
        <v>1937</v>
      </c>
      <c r="J11" s="148">
        <f t="shared" si="2"/>
        <v>3003</v>
      </c>
      <c r="K11" s="141">
        <v>3277</v>
      </c>
      <c r="L11" s="6">
        <v>2816</v>
      </c>
      <c r="M11" s="120">
        <v>2147</v>
      </c>
      <c r="N11" s="148">
        <f t="shared" si="3"/>
        <v>8240</v>
      </c>
      <c r="O11" s="141">
        <v>2735</v>
      </c>
      <c r="P11" s="6">
        <v>2432</v>
      </c>
      <c r="Q11" s="120">
        <v>1907</v>
      </c>
      <c r="R11" s="148">
        <f t="shared" si="4"/>
        <v>7074</v>
      </c>
      <c r="S11" s="153">
        <f t="shared" si="5"/>
        <v>18317</v>
      </c>
    </row>
    <row r="12" spans="1:19" ht="15.75" thickBot="1">
      <c r="A12" s="225"/>
      <c r="B12" s="50" t="s">
        <v>11</v>
      </c>
      <c r="C12" s="39"/>
      <c r="D12" s="5"/>
      <c r="E12" s="117"/>
      <c r="F12" s="147">
        <f t="shared" si="1"/>
        <v>0</v>
      </c>
      <c r="G12" s="39">
        <v>144</v>
      </c>
      <c r="H12" s="5">
        <v>82</v>
      </c>
      <c r="I12" s="117">
        <v>77</v>
      </c>
      <c r="J12" s="147">
        <f t="shared" si="2"/>
        <v>303</v>
      </c>
      <c r="K12" s="39">
        <v>105</v>
      </c>
      <c r="L12" s="5">
        <v>131</v>
      </c>
      <c r="M12" s="117">
        <v>237</v>
      </c>
      <c r="N12" s="147">
        <f t="shared" si="3"/>
        <v>473</v>
      </c>
      <c r="O12" s="39">
        <v>279</v>
      </c>
      <c r="P12" s="5">
        <v>367</v>
      </c>
      <c r="Q12" s="117">
        <v>492</v>
      </c>
      <c r="R12" s="147">
        <f t="shared" si="4"/>
        <v>1138</v>
      </c>
      <c r="S12" s="150">
        <f t="shared" si="5"/>
        <v>1914</v>
      </c>
    </row>
    <row r="13" spans="1:19">
      <c r="A13" s="232" t="s">
        <v>13</v>
      </c>
      <c r="B13" s="41" t="s">
        <v>24</v>
      </c>
      <c r="C13" s="37">
        <v>1879</v>
      </c>
      <c r="D13" s="8">
        <v>2235</v>
      </c>
      <c r="E13" s="122">
        <v>1942</v>
      </c>
      <c r="F13" s="46">
        <f t="shared" si="1"/>
        <v>6056</v>
      </c>
      <c r="G13" s="37">
        <v>1638</v>
      </c>
      <c r="H13" s="8">
        <v>1512</v>
      </c>
      <c r="I13" s="122">
        <v>2195</v>
      </c>
      <c r="J13" s="46">
        <f t="shared" si="2"/>
        <v>5345</v>
      </c>
      <c r="K13" s="37">
        <v>2331</v>
      </c>
      <c r="L13" s="8">
        <v>3283</v>
      </c>
      <c r="M13" s="122">
        <v>3366</v>
      </c>
      <c r="N13" s="46">
        <f t="shared" si="3"/>
        <v>8980</v>
      </c>
      <c r="O13" s="37">
        <v>2202</v>
      </c>
      <c r="P13" s="8">
        <v>1664</v>
      </c>
      <c r="Q13" s="122">
        <v>2228</v>
      </c>
      <c r="R13" s="46">
        <f t="shared" si="4"/>
        <v>6094</v>
      </c>
      <c r="S13" s="151">
        <f t="shared" si="5"/>
        <v>26475</v>
      </c>
    </row>
    <row r="14" spans="1:19" ht="15.75" thickBot="1">
      <c r="A14" s="224"/>
      <c r="B14" s="43" t="s">
        <v>23</v>
      </c>
      <c r="C14" s="49">
        <f>SUM(C15:C16)</f>
        <v>1648</v>
      </c>
      <c r="D14" s="10">
        <f t="shared" ref="D14:S14" si="7">SUM(D15:D16)</f>
        <v>2217</v>
      </c>
      <c r="E14" s="119">
        <f t="shared" si="7"/>
        <v>1976</v>
      </c>
      <c r="F14" s="47">
        <f t="shared" si="7"/>
        <v>5841</v>
      </c>
      <c r="G14" s="49">
        <f t="shared" si="7"/>
        <v>1561</v>
      </c>
      <c r="H14" s="10">
        <f t="shared" si="7"/>
        <v>1204</v>
      </c>
      <c r="I14" s="119">
        <f t="shared" si="7"/>
        <v>1787</v>
      </c>
      <c r="J14" s="47">
        <f t="shared" si="7"/>
        <v>4552</v>
      </c>
      <c r="K14" s="49">
        <f t="shared" si="7"/>
        <v>2043</v>
      </c>
      <c r="L14" s="10">
        <f t="shared" si="7"/>
        <v>2343</v>
      </c>
      <c r="M14" s="119">
        <f t="shared" si="7"/>
        <v>2641</v>
      </c>
      <c r="N14" s="47">
        <f t="shared" si="7"/>
        <v>7027</v>
      </c>
      <c r="O14" s="49">
        <f t="shared" si="7"/>
        <v>2086</v>
      </c>
      <c r="P14" s="10">
        <f t="shared" si="7"/>
        <v>1425</v>
      </c>
      <c r="Q14" s="119">
        <f t="shared" si="7"/>
        <v>2070</v>
      </c>
      <c r="R14" s="47">
        <f t="shared" si="7"/>
        <v>5581</v>
      </c>
      <c r="S14" s="152">
        <f t="shared" si="7"/>
        <v>23001</v>
      </c>
    </row>
    <row r="15" spans="1:19">
      <c r="A15" s="224"/>
      <c r="B15" s="41" t="s">
        <v>10</v>
      </c>
      <c r="C15" s="141">
        <v>836</v>
      </c>
      <c r="D15" s="6">
        <v>1229</v>
      </c>
      <c r="E15" s="120">
        <v>1392</v>
      </c>
      <c r="F15" s="148">
        <f t="shared" si="1"/>
        <v>3457</v>
      </c>
      <c r="G15" s="141">
        <v>1139</v>
      </c>
      <c r="H15" s="6">
        <v>830</v>
      </c>
      <c r="I15" s="120">
        <v>1363</v>
      </c>
      <c r="J15" s="148">
        <f t="shared" si="2"/>
        <v>3332</v>
      </c>
      <c r="K15" s="141">
        <v>1453</v>
      </c>
      <c r="L15" s="6">
        <v>1835</v>
      </c>
      <c r="M15" s="120">
        <v>2051</v>
      </c>
      <c r="N15" s="148">
        <f t="shared" si="3"/>
        <v>5339</v>
      </c>
      <c r="O15" s="141">
        <v>1519</v>
      </c>
      <c r="P15" s="6">
        <v>750</v>
      </c>
      <c r="Q15" s="120">
        <v>1408</v>
      </c>
      <c r="R15" s="148">
        <f t="shared" si="4"/>
        <v>3677</v>
      </c>
      <c r="S15" s="153">
        <f t="shared" si="5"/>
        <v>15805</v>
      </c>
    </row>
    <row r="16" spans="1:19" ht="15.75" thickBot="1">
      <c r="A16" s="225"/>
      <c r="B16" s="50" t="s">
        <v>11</v>
      </c>
      <c r="C16" s="39">
        <v>812</v>
      </c>
      <c r="D16" s="5">
        <v>988</v>
      </c>
      <c r="E16" s="117">
        <v>584</v>
      </c>
      <c r="F16" s="147">
        <f t="shared" si="1"/>
        <v>2384</v>
      </c>
      <c r="G16" s="39">
        <v>422</v>
      </c>
      <c r="H16" s="5">
        <v>374</v>
      </c>
      <c r="I16" s="117">
        <v>424</v>
      </c>
      <c r="J16" s="147">
        <f t="shared" si="2"/>
        <v>1220</v>
      </c>
      <c r="K16" s="39">
        <v>590</v>
      </c>
      <c r="L16" s="5">
        <v>508</v>
      </c>
      <c r="M16" s="117">
        <v>590</v>
      </c>
      <c r="N16" s="147">
        <f t="shared" si="3"/>
        <v>1688</v>
      </c>
      <c r="O16" s="39">
        <v>567</v>
      </c>
      <c r="P16" s="5">
        <v>675</v>
      </c>
      <c r="Q16" s="117">
        <v>662</v>
      </c>
      <c r="R16" s="147">
        <f t="shared" si="4"/>
        <v>1904</v>
      </c>
      <c r="S16" s="150">
        <f t="shared" si="5"/>
        <v>7196</v>
      </c>
    </row>
    <row r="17" spans="1:19">
      <c r="A17" s="232" t="s">
        <v>14</v>
      </c>
      <c r="B17" s="41" t="s">
        <v>24</v>
      </c>
      <c r="C17" s="37">
        <v>25852</v>
      </c>
      <c r="D17" s="8">
        <v>32574</v>
      </c>
      <c r="E17" s="122">
        <v>21667</v>
      </c>
      <c r="F17" s="46">
        <f t="shared" si="1"/>
        <v>80093</v>
      </c>
      <c r="G17" s="37">
        <v>21170</v>
      </c>
      <c r="H17" s="8">
        <v>21446</v>
      </c>
      <c r="I17" s="122">
        <v>19949</v>
      </c>
      <c r="J17" s="46">
        <f t="shared" si="2"/>
        <v>62565</v>
      </c>
      <c r="K17" s="37">
        <v>21480</v>
      </c>
      <c r="L17" s="8">
        <v>19218</v>
      </c>
      <c r="M17" s="122">
        <v>14377</v>
      </c>
      <c r="N17" s="46">
        <f t="shared" si="3"/>
        <v>55075</v>
      </c>
      <c r="O17" s="37">
        <v>12125</v>
      </c>
      <c r="P17" s="8">
        <v>25100</v>
      </c>
      <c r="Q17" s="122">
        <v>16154</v>
      </c>
      <c r="R17" s="46">
        <f t="shared" si="4"/>
        <v>53379</v>
      </c>
      <c r="S17" s="151">
        <f t="shared" si="5"/>
        <v>251112</v>
      </c>
    </row>
    <row r="18" spans="1:19" ht="15.75" thickBot="1">
      <c r="A18" s="224"/>
      <c r="B18" s="43" t="s">
        <v>23</v>
      </c>
      <c r="C18" s="49">
        <f>SUM(C19:C20)</f>
        <v>14423</v>
      </c>
      <c r="D18" s="10">
        <f t="shared" ref="D18:S18" si="8">SUM(D19:D20)</f>
        <v>11216</v>
      </c>
      <c r="E18" s="119">
        <f t="shared" si="8"/>
        <v>18153</v>
      </c>
      <c r="F18" s="47">
        <f t="shared" si="8"/>
        <v>43792</v>
      </c>
      <c r="G18" s="49">
        <f t="shared" si="8"/>
        <v>10726</v>
      </c>
      <c r="H18" s="10">
        <f t="shared" si="8"/>
        <v>10672</v>
      </c>
      <c r="I18" s="119">
        <f t="shared" si="8"/>
        <v>9040</v>
      </c>
      <c r="J18" s="47">
        <f t="shared" si="8"/>
        <v>30438</v>
      </c>
      <c r="K18" s="49">
        <f t="shared" si="8"/>
        <v>21464</v>
      </c>
      <c r="L18" s="10">
        <f t="shared" si="8"/>
        <v>13201</v>
      </c>
      <c r="M18" s="119">
        <f t="shared" si="8"/>
        <v>11174</v>
      </c>
      <c r="N18" s="47">
        <f t="shared" si="8"/>
        <v>45839</v>
      </c>
      <c r="O18" s="49">
        <f t="shared" si="8"/>
        <v>11780</v>
      </c>
      <c r="P18" s="10">
        <f t="shared" si="8"/>
        <v>22068</v>
      </c>
      <c r="Q18" s="119">
        <f t="shared" si="8"/>
        <v>15500</v>
      </c>
      <c r="R18" s="47">
        <f t="shared" si="8"/>
        <v>49348</v>
      </c>
      <c r="S18" s="152">
        <f t="shared" si="8"/>
        <v>169417</v>
      </c>
    </row>
    <row r="19" spans="1:19">
      <c r="A19" s="224"/>
      <c r="B19" s="41" t="s">
        <v>10</v>
      </c>
      <c r="C19" s="141">
        <v>8192</v>
      </c>
      <c r="D19" s="6">
        <v>5731</v>
      </c>
      <c r="E19" s="120">
        <v>14232</v>
      </c>
      <c r="F19" s="148">
        <f t="shared" si="1"/>
        <v>28155</v>
      </c>
      <c r="G19" s="141">
        <v>6873</v>
      </c>
      <c r="H19" s="6">
        <v>8751</v>
      </c>
      <c r="I19" s="120">
        <v>8630</v>
      </c>
      <c r="J19" s="148">
        <f t="shared" si="2"/>
        <v>24254</v>
      </c>
      <c r="K19" s="141">
        <v>13795</v>
      </c>
      <c r="L19" s="6">
        <v>12207</v>
      </c>
      <c r="M19" s="120">
        <v>9433</v>
      </c>
      <c r="N19" s="148">
        <f t="shared" si="3"/>
        <v>35435</v>
      </c>
      <c r="O19" s="141">
        <v>8187</v>
      </c>
      <c r="P19" s="6">
        <v>16107</v>
      </c>
      <c r="Q19" s="120">
        <v>11194</v>
      </c>
      <c r="R19" s="148">
        <f t="shared" si="4"/>
        <v>35488</v>
      </c>
      <c r="S19" s="153">
        <f t="shared" si="5"/>
        <v>123332</v>
      </c>
    </row>
    <row r="20" spans="1:19" ht="15.75" thickBot="1">
      <c r="A20" s="225"/>
      <c r="B20" s="50" t="s">
        <v>11</v>
      </c>
      <c r="C20" s="39">
        <v>6231</v>
      </c>
      <c r="D20" s="5">
        <v>5485</v>
      </c>
      <c r="E20" s="117">
        <v>3921</v>
      </c>
      <c r="F20" s="147">
        <f t="shared" si="1"/>
        <v>15637</v>
      </c>
      <c r="G20" s="39">
        <v>3853</v>
      </c>
      <c r="H20" s="5">
        <v>1921</v>
      </c>
      <c r="I20" s="117">
        <v>410</v>
      </c>
      <c r="J20" s="147">
        <f t="shared" si="2"/>
        <v>6184</v>
      </c>
      <c r="K20" s="39">
        <v>7669</v>
      </c>
      <c r="L20" s="5">
        <v>994</v>
      </c>
      <c r="M20" s="117">
        <v>1741</v>
      </c>
      <c r="N20" s="147">
        <f t="shared" si="3"/>
        <v>10404</v>
      </c>
      <c r="O20" s="39">
        <v>3593</v>
      </c>
      <c r="P20" s="5">
        <v>5961</v>
      </c>
      <c r="Q20" s="117">
        <v>4306</v>
      </c>
      <c r="R20" s="147">
        <f t="shared" si="4"/>
        <v>13860</v>
      </c>
      <c r="S20" s="150">
        <f t="shared" si="5"/>
        <v>46085</v>
      </c>
    </row>
    <row r="21" spans="1:19">
      <c r="A21" s="232" t="s">
        <v>15</v>
      </c>
      <c r="B21" s="41" t="s">
        <v>24</v>
      </c>
      <c r="C21" s="37">
        <v>18500</v>
      </c>
      <c r="D21" s="8">
        <v>19200</v>
      </c>
      <c r="E21" s="122">
        <v>13400</v>
      </c>
      <c r="F21" s="46">
        <f t="shared" si="1"/>
        <v>51100</v>
      </c>
      <c r="G21" s="37">
        <v>11445</v>
      </c>
      <c r="H21" s="8">
        <v>10065</v>
      </c>
      <c r="I21" s="122">
        <v>13200</v>
      </c>
      <c r="J21" s="46">
        <f t="shared" si="2"/>
        <v>34710</v>
      </c>
      <c r="K21" s="37">
        <v>14205</v>
      </c>
      <c r="L21" s="8">
        <v>19596</v>
      </c>
      <c r="M21" s="122">
        <v>10050</v>
      </c>
      <c r="N21" s="46">
        <f t="shared" si="3"/>
        <v>43851</v>
      </c>
      <c r="O21" s="37">
        <v>15120</v>
      </c>
      <c r="P21" s="8">
        <v>9505</v>
      </c>
      <c r="Q21" s="122">
        <v>11203</v>
      </c>
      <c r="R21" s="46">
        <f t="shared" si="4"/>
        <v>35828</v>
      </c>
      <c r="S21" s="151">
        <f t="shared" si="5"/>
        <v>165489</v>
      </c>
    </row>
    <row r="22" spans="1:19" ht="15.75" thickBot="1">
      <c r="A22" s="224"/>
      <c r="B22" s="43" t="s">
        <v>23</v>
      </c>
      <c r="C22" s="49">
        <f>SUM(C23:C24)</f>
        <v>6642</v>
      </c>
      <c r="D22" s="11">
        <f t="shared" ref="D22:S22" si="9">SUM(D23:D24)</f>
        <v>10417</v>
      </c>
      <c r="E22" s="123">
        <f t="shared" si="9"/>
        <v>1999</v>
      </c>
      <c r="F22" s="47">
        <f t="shared" si="9"/>
        <v>19058</v>
      </c>
      <c r="G22" s="49">
        <f t="shared" si="9"/>
        <v>5150</v>
      </c>
      <c r="H22" s="11">
        <f t="shared" si="9"/>
        <v>4751</v>
      </c>
      <c r="I22" s="123">
        <f t="shared" si="9"/>
        <v>5654</v>
      </c>
      <c r="J22" s="47">
        <f t="shared" si="9"/>
        <v>15555</v>
      </c>
      <c r="K22" s="49">
        <f t="shared" si="9"/>
        <v>10818</v>
      </c>
      <c r="L22" s="11">
        <f t="shared" si="9"/>
        <v>26933</v>
      </c>
      <c r="M22" s="123">
        <f t="shared" si="9"/>
        <v>12873</v>
      </c>
      <c r="N22" s="47">
        <f t="shared" si="9"/>
        <v>50624</v>
      </c>
      <c r="O22" s="49">
        <f t="shared" si="9"/>
        <v>12690</v>
      </c>
      <c r="P22" s="11">
        <f t="shared" si="9"/>
        <v>8980</v>
      </c>
      <c r="Q22" s="123">
        <f t="shared" si="9"/>
        <v>11137</v>
      </c>
      <c r="R22" s="47">
        <f t="shared" si="9"/>
        <v>32807</v>
      </c>
      <c r="S22" s="152">
        <f t="shared" si="9"/>
        <v>118044</v>
      </c>
    </row>
    <row r="23" spans="1:19">
      <c r="A23" s="224"/>
      <c r="B23" s="41" t="s">
        <v>10</v>
      </c>
      <c r="C23" s="141">
        <v>4190</v>
      </c>
      <c r="D23" s="6">
        <v>8010</v>
      </c>
      <c r="E23" s="120">
        <v>311</v>
      </c>
      <c r="F23" s="148">
        <f t="shared" si="1"/>
        <v>12511</v>
      </c>
      <c r="G23" s="141">
        <v>3900</v>
      </c>
      <c r="H23" s="6">
        <v>4232</v>
      </c>
      <c r="I23" s="120">
        <v>5166</v>
      </c>
      <c r="J23" s="148">
        <f t="shared" si="2"/>
        <v>13298</v>
      </c>
      <c r="K23" s="141">
        <v>5948</v>
      </c>
      <c r="L23" s="6">
        <v>6994</v>
      </c>
      <c r="M23" s="120">
        <v>5875</v>
      </c>
      <c r="N23" s="148">
        <f t="shared" si="3"/>
        <v>18817</v>
      </c>
      <c r="O23" s="141">
        <v>7027</v>
      </c>
      <c r="P23" s="6">
        <v>4831</v>
      </c>
      <c r="Q23" s="120">
        <v>5723</v>
      </c>
      <c r="R23" s="148">
        <f t="shared" si="4"/>
        <v>17581</v>
      </c>
      <c r="S23" s="153">
        <f t="shared" si="5"/>
        <v>62207</v>
      </c>
    </row>
    <row r="24" spans="1:19" ht="15.75" thickBot="1">
      <c r="A24" s="225"/>
      <c r="B24" s="50" t="s">
        <v>11</v>
      </c>
      <c r="C24" s="39">
        <v>2452</v>
      </c>
      <c r="D24" s="5">
        <v>2407</v>
      </c>
      <c r="E24" s="117">
        <v>1688</v>
      </c>
      <c r="F24" s="147">
        <f t="shared" si="1"/>
        <v>6547</v>
      </c>
      <c r="G24" s="39">
        <v>1250</v>
      </c>
      <c r="H24" s="5">
        <v>519</v>
      </c>
      <c r="I24" s="117">
        <v>488</v>
      </c>
      <c r="J24" s="147">
        <f t="shared" si="2"/>
        <v>2257</v>
      </c>
      <c r="K24" s="39">
        <v>4870</v>
      </c>
      <c r="L24" s="5">
        <f>5592+14347</f>
        <v>19939</v>
      </c>
      <c r="M24" s="117">
        <f>3698+3300</f>
        <v>6998</v>
      </c>
      <c r="N24" s="147">
        <f t="shared" si="3"/>
        <v>31807</v>
      </c>
      <c r="O24" s="39">
        <v>5663</v>
      </c>
      <c r="P24" s="5">
        <v>4149</v>
      </c>
      <c r="Q24" s="117">
        <v>5414</v>
      </c>
      <c r="R24" s="147">
        <f t="shared" si="4"/>
        <v>15226</v>
      </c>
      <c r="S24" s="150">
        <f t="shared" si="5"/>
        <v>55837</v>
      </c>
    </row>
    <row r="25" spans="1:19" ht="15.75">
      <c r="A25" s="233" t="s">
        <v>7</v>
      </c>
      <c r="B25" s="68" t="s">
        <v>24</v>
      </c>
      <c r="C25" s="142">
        <f>SUM(C5+C9+C13+C17+C21)</f>
        <v>55231</v>
      </c>
      <c r="D25" s="142">
        <f t="shared" ref="D25:S25" si="10">SUM(D5++D9+D13+D17+D21)</f>
        <v>57509</v>
      </c>
      <c r="E25" s="142">
        <f t="shared" si="10"/>
        <v>37009</v>
      </c>
      <c r="F25" s="142">
        <f t="shared" si="10"/>
        <v>149749</v>
      </c>
      <c r="G25" s="142">
        <f t="shared" si="10"/>
        <v>35281</v>
      </c>
      <c r="H25" s="142">
        <f t="shared" si="10"/>
        <v>34080</v>
      </c>
      <c r="I25" s="142">
        <f t="shared" si="10"/>
        <v>37747</v>
      </c>
      <c r="J25" s="142">
        <f t="shared" si="10"/>
        <v>107108</v>
      </c>
      <c r="K25" s="142">
        <f t="shared" si="10"/>
        <v>41476</v>
      </c>
      <c r="L25" s="142">
        <f>SUM(L5++L9+L13+L17+L21)</f>
        <v>45459</v>
      </c>
      <c r="M25" s="142">
        <f t="shared" si="10"/>
        <v>30301</v>
      </c>
      <c r="N25" s="142">
        <f t="shared" si="10"/>
        <v>117236</v>
      </c>
      <c r="O25" s="142">
        <f t="shared" si="10"/>
        <v>32694</v>
      </c>
      <c r="P25" s="142">
        <f t="shared" si="10"/>
        <v>39331</v>
      </c>
      <c r="Q25" s="142">
        <f t="shared" si="10"/>
        <v>32213</v>
      </c>
      <c r="R25" s="142">
        <f t="shared" si="10"/>
        <v>104238</v>
      </c>
      <c r="S25" s="142">
        <f t="shared" si="10"/>
        <v>478331</v>
      </c>
    </row>
    <row r="26" spans="1:19" ht="16.5" thickBot="1">
      <c r="A26" s="226"/>
      <c r="B26" s="71" t="s">
        <v>23</v>
      </c>
      <c r="C26" s="143">
        <f>SUM(C6+C10+C14+C18+C22)</f>
        <v>30383</v>
      </c>
      <c r="D26" s="143">
        <f t="shared" ref="D26:S26" si="11">SUM(D6+D10+D14+D18+D22)</f>
        <v>27314</v>
      </c>
      <c r="E26" s="143">
        <f t="shared" si="11"/>
        <v>22128</v>
      </c>
      <c r="F26" s="143">
        <f t="shared" si="11"/>
        <v>79825</v>
      </c>
      <c r="G26" s="143">
        <f t="shared" si="11"/>
        <v>18070</v>
      </c>
      <c r="H26" s="143">
        <f t="shared" si="11"/>
        <v>17286</v>
      </c>
      <c r="I26" s="143">
        <f t="shared" si="11"/>
        <v>18495</v>
      </c>
      <c r="J26" s="143">
        <f t="shared" si="11"/>
        <v>53851</v>
      </c>
      <c r="K26" s="143">
        <f t="shared" si="11"/>
        <v>37707</v>
      </c>
      <c r="L26" s="143">
        <f t="shared" si="11"/>
        <v>45424</v>
      </c>
      <c r="M26" s="143">
        <f t="shared" si="11"/>
        <v>29072</v>
      </c>
      <c r="N26" s="143">
        <f t="shared" si="11"/>
        <v>112203</v>
      </c>
      <c r="O26" s="143">
        <f t="shared" si="11"/>
        <v>29570</v>
      </c>
      <c r="P26" s="143">
        <f t="shared" si="11"/>
        <v>35272</v>
      </c>
      <c r="Q26" s="143">
        <f t="shared" si="11"/>
        <v>31106</v>
      </c>
      <c r="R26" s="143">
        <f t="shared" si="11"/>
        <v>95948</v>
      </c>
      <c r="S26" s="143">
        <f t="shared" si="11"/>
        <v>341827</v>
      </c>
    </row>
    <row r="27" spans="1:19">
      <c r="A27" s="226"/>
      <c r="B27" s="41" t="s">
        <v>10</v>
      </c>
      <c r="C27" s="141">
        <f>SUM(C7+C11+C15+C19+C23)</f>
        <v>19089</v>
      </c>
      <c r="D27" s="141">
        <f t="shared" ref="D27:S27" si="12">SUM(D7+D11+D15+D19+D23)</f>
        <v>17060</v>
      </c>
      <c r="E27" s="141">
        <f t="shared" si="12"/>
        <v>15935</v>
      </c>
      <c r="F27" s="141">
        <f t="shared" si="12"/>
        <v>52084</v>
      </c>
      <c r="G27" s="141">
        <f t="shared" si="12"/>
        <v>12401</v>
      </c>
      <c r="H27" s="141">
        <f t="shared" si="12"/>
        <v>14390</v>
      </c>
      <c r="I27" s="141">
        <f t="shared" si="12"/>
        <v>17096</v>
      </c>
      <c r="J27" s="141">
        <f t="shared" si="12"/>
        <v>43887</v>
      </c>
      <c r="K27" s="141">
        <f t="shared" si="12"/>
        <v>24473</v>
      </c>
      <c r="L27" s="141">
        <f t="shared" si="12"/>
        <v>23852</v>
      </c>
      <c r="M27" s="141">
        <f t="shared" si="12"/>
        <v>19506</v>
      </c>
      <c r="N27" s="141">
        <f t="shared" si="12"/>
        <v>67831</v>
      </c>
      <c r="O27" s="141">
        <f t="shared" si="12"/>
        <v>19468</v>
      </c>
      <c r="P27" s="141">
        <f t="shared" si="12"/>
        <v>24120</v>
      </c>
      <c r="Q27" s="141">
        <f t="shared" si="12"/>
        <v>20232</v>
      </c>
      <c r="R27" s="141">
        <f t="shared" si="12"/>
        <v>63820</v>
      </c>
      <c r="S27" s="141">
        <f t="shared" si="12"/>
        <v>227622</v>
      </c>
    </row>
    <row r="28" spans="1:19" ht="15.75" thickBot="1">
      <c r="A28" s="227"/>
      <c r="B28" s="50" t="s">
        <v>11</v>
      </c>
      <c r="C28" s="49">
        <f>SUM(C8+C12+C16+C20+C24)</f>
        <v>11294</v>
      </c>
      <c r="D28" s="49">
        <f t="shared" ref="D28:S28" si="13">SUM(D8+D12+D16+D20+D24)</f>
        <v>10254</v>
      </c>
      <c r="E28" s="49">
        <f t="shared" si="13"/>
        <v>6193</v>
      </c>
      <c r="F28" s="49">
        <f t="shared" si="13"/>
        <v>27741</v>
      </c>
      <c r="G28" s="49">
        <f t="shared" si="13"/>
        <v>5669</v>
      </c>
      <c r="H28" s="49">
        <f t="shared" si="13"/>
        <v>2896</v>
      </c>
      <c r="I28" s="49">
        <f t="shared" si="13"/>
        <v>1399</v>
      </c>
      <c r="J28" s="49">
        <f t="shared" si="13"/>
        <v>9964</v>
      </c>
      <c r="K28" s="49">
        <f t="shared" si="13"/>
        <v>13234</v>
      </c>
      <c r="L28" s="49">
        <f t="shared" si="13"/>
        <v>21572</v>
      </c>
      <c r="M28" s="49">
        <f t="shared" si="13"/>
        <v>9566</v>
      </c>
      <c r="N28" s="49">
        <f t="shared" si="13"/>
        <v>44372</v>
      </c>
      <c r="O28" s="49">
        <f t="shared" si="13"/>
        <v>10102</v>
      </c>
      <c r="P28" s="49">
        <f t="shared" si="13"/>
        <v>11152</v>
      </c>
      <c r="Q28" s="49">
        <f t="shared" si="13"/>
        <v>10874</v>
      </c>
      <c r="R28" s="49">
        <f t="shared" si="13"/>
        <v>32128</v>
      </c>
      <c r="S28" s="49">
        <f t="shared" si="13"/>
        <v>114205</v>
      </c>
    </row>
    <row r="29" spans="1:19" ht="27.75" customHeight="1">
      <c r="B29" s="163" t="s">
        <v>53</v>
      </c>
    </row>
    <row r="30" spans="1:19" ht="48" customHeight="1">
      <c r="B30" s="164"/>
    </row>
    <row r="31" spans="1:19" ht="114.75" customHeight="1">
      <c r="A31" t="s">
        <v>50</v>
      </c>
      <c r="L31" s="170" t="s">
        <v>61</v>
      </c>
      <c r="M31" s="170" t="s">
        <v>60</v>
      </c>
      <c r="S31">
        <f>SUM(C31:R31)</f>
        <v>0</v>
      </c>
    </row>
    <row r="32" spans="1:19" ht="42.75" customHeight="1" thickBot="1"/>
    <row r="33" spans="1:19" ht="15.75" thickBot="1">
      <c r="C33" s="28" t="s">
        <v>26</v>
      </c>
      <c r="D33" s="28" t="s">
        <v>27</v>
      </c>
      <c r="E33" s="156" t="s">
        <v>28</v>
      </c>
      <c r="F33" s="144" t="s">
        <v>25</v>
      </c>
      <c r="G33" s="51" t="s">
        <v>29</v>
      </c>
      <c r="H33" s="28" t="s">
        <v>30</v>
      </c>
      <c r="I33" s="156" t="s">
        <v>31</v>
      </c>
      <c r="J33" s="144" t="s">
        <v>32</v>
      </c>
      <c r="K33" s="51" t="s">
        <v>33</v>
      </c>
      <c r="L33" s="28" t="s">
        <v>34</v>
      </c>
      <c r="M33" s="156" t="s">
        <v>35</v>
      </c>
      <c r="N33" s="144" t="s">
        <v>36</v>
      </c>
      <c r="O33" s="51" t="s">
        <v>37</v>
      </c>
      <c r="P33" s="28" t="s">
        <v>38</v>
      </c>
      <c r="Q33" s="157" t="s">
        <v>39</v>
      </c>
      <c r="R33" s="144" t="s">
        <v>40</v>
      </c>
      <c r="S33" s="149" t="s">
        <v>41</v>
      </c>
    </row>
    <row r="34" spans="1:19">
      <c r="A34" s="232" t="s">
        <v>43</v>
      </c>
      <c r="B34" s="118" t="s">
        <v>24</v>
      </c>
      <c r="C34" s="7">
        <v>211471</v>
      </c>
      <c r="D34" s="8">
        <v>170547</v>
      </c>
      <c r="E34" s="122">
        <v>223129</v>
      </c>
      <c r="F34" s="46">
        <f t="shared" ref="F34" si="14">SUM(C34:E34)</f>
        <v>605147</v>
      </c>
      <c r="G34" s="37">
        <v>150376</v>
      </c>
      <c r="H34" s="8">
        <v>98521</v>
      </c>
      <c r="I34" s="122">
        <v>53269</v>
      </c>
      <c r="J34" s="46">
        <f t="shared" ref="J34" si="15">SUM(G34:I34)</f>
        <v>302166</v>
      </c>
      <c r="K34" s="37">
        <v>56060</v>
      </c>
      <c r="L34" s="8">
        <v>57003</v>
      </c>
      <c r="M34" s="122"/>
      <c r="N34" s="46">
        <f t="shared" ref="N34" si="16">SUM(K34:M34)</f>
        <v>113063</v>
      </c>
      <c r="O34" s="37"/>
      <c r="P34" s="8"/>
      <c r="Q34" s="122"/>
      <c r="R34" s="46">
        <f t="shared" ref="R34" si="17">SUM(O34:Q34)</f>
        <v>0</v>
      </c>
      <c r="S34" s="151">
        <f t="shared" ref="S34" si="18">SUM(R34,N34,J34,F34)</f>
        <v>1020376</v>
      </c>
    </row>
    <row r="35" spans="1:19" ht="15.75" thickBot="1">
      <c r="A35" s="224"/>
      <c r="B35" s="133" t="s">
        <v>23</v>
      </c>
      <c r="C35" s="10">
        <f>SUM(C36:C37)</f>
        <v>173492</v>
      </c>
      <c r="D35" s="10">
        <f t="shared" ref="D35:S35" si="19">SUM(D36:D37)</f>
        <v>130216</v>
      </c>
      <c r="E35" s="119">
        <f t="shared" si="19"/>
        <v>147376</v>
      </c>
      <c r="F35" s="47">
        <f t="shared" si="19"/>
        <v>451084</v>
      </c>
      <c r="G35" s="49">
        <f t="shared" si="19"/>
        <v>0</v>
      </c>
      <c r="H35" s="10">
        <f t="shared" si="19"/>
        <v>0</v>
      </c>
      <c r="I35" s="119">
        <f t="shared" si="19"/>
        <v>0</v>
      </c>
      <c r="J35" s="47">
        <f t="shared" si="19"/>
        <v>0</v>
      </c>
      <c r="K35" s="49">
        <f t="shared" si="19"/>
        <v>43386</v>
      </c>
      <c r="L35" s="10">
        <f t="shared" si="19"/>
        <v>43209</v>
      </c>
      <c r="M35" s="119">
        <f t="shared" si="19"/>
        <v>0</v>
      </c>
      <c r="N35" s="47">
        <f t="shared" si="19"/>
        <v>86595</v>
      </c>
      <c r="O35" s="49">
        <f t="shared" si="19"/>
        <v>0</v>
      </c>
      <c r="P35" s="10">
        <f t="shared" si="19"/>
        <v>0</v>
      </c>
      <c r="Q35" s="119">
        <f t="shared" si="19"/>
        <v>0</v>
      </c>
      <c r="R35" s="47">
        <f t="shared" si="19"/>
        <v>0</v>
      </c>
      <c r="S35" s="152">
        <f t="shared" si="19"/>
        <v>537679</v>
      </c>
    </row>
    <row r="36" spans="1:19">
      <c r="A36" s="224"/>
      <c r="B36" s="132" t="s">
        <v>10</v>
      </c>
      <c r="C36" s="6">
        <v>138390</v>
      </c>
      <c r="D36" s="6">
        <v>103431</v>
      </c>
      <c r="E36" s="120">
        <v>118223</v>
      </c>
      <c r="F36" s="148">
        <f t="shared" ref="F36:F37" si="20">SUM(C36:E36)</f>
        <v>360044</v>
      </c>
      <c r="G36" s="141"/>
      <c r="H36" s="6"/>
      <c r="I36" s="120"/>
      <c r="J36" s="148">
        <f t="shared" ref="J36:J37" si="21">SUM(G36:I36)</f>
        <v>0</v>
      </c>
      <c r="K36" s="141">
        <v>30105</v>
      </c>
      <c r="L36" s="6">
        <v>30968</v>
      </c>
      <c r="M36" s="120"/>
      <c r="N36" s="148">
        <f t="shared" ref="N36:N37" si="22">SUM(K36:M36)</f>
        <v>61073</v>
      </c>
      <c r="O36" s="141"/>
      <c r="P36" s="6"/>
      <c r="Q36" s="120"/>
      <c r="R36" s="148">
        <f t="shared" ref="R36:R37" si="23">SUM(O36:Q36)</f>
        <v>0</v>
      </c>
      <c r="S36" s="153">
        <f t="shared" ref="S36:S37" si="24">SUM(R36,N36,J36,F36)</f>
        <v>421117</v>
      </c>
    </row>
    <row r="37" spans="1:19" ht="15.75" thickBot="1">
      <c r="A37" s="225"/>
      <c r="B37" s="10" t="s">
        <v>11</v>
      </c>
      <c r="C37" s="2">
        <v>35102</v>
      </c>
      <c r="D37" s="2">
        <v>26785</v>
      </c>
      <c r="E37" s="158">
        <v>29153</v>
      </c>
      <c r="F37" s="159">
        <f t="shared" si="20"/>
        <v>91040</v>
      </c>
      <c r="G37" s="38"/>
      <c r="H37" s="2"/>
      <c r="I37" s="158"/>
      <c r="J37" s="159">
        <f t="shared" si="21"/>
        <v>0</v>
      </c>
      <c r="K37" s="38">
        <v>13281</v>
      </c>
      <c r="L37" s="2">
        <v>12241</v>
      </c>
      <c r="M37" s="158"/>
      <c r="N37" s="159">
        <f t="shared" si="22"/>
        <v>25522</v>
      </c>
      <c r="O37" s="38"/>
      <c r="P37" s="2"/>
      <c r="Q37" s="158"/>
      <c r="R37" s="159">
        <f t="shared" si="23"/>
        <v>0</v>
      </c>
      <c r="S37" s="160">
        <f t="shared" si="24"/>
        <v>116562</v>
      </c>
    </row>
    <row r="44" spans="1:19" ht="20.25">
      <c r="C44" s="234" t="s">
        <v>52</v>
      </c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</row>
    <row r="45" spans="1:19" ht="19.5" thickBot="1">
      <c r="A45" s="1"/>
      <c r="B45" s="1"/>
      <c r="C45" s="1"/>
      <c r="D45" s="231" t="s">
        <v>58</v>
      </c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</row>
    <row r="46" spans="1:19">
      <c r="A46" s="229" t="s">
        <v>51</v>
      </c>
      <c r="B46" s="8"/>
      <c r="C46" s="28" t="s">
        <v>26</v>
      </c>
      <c r="D46" s="28" t="s">
        <v>27</v>
      </c>
      <c r="E46" s="156" t="s">
        <v>28</v>
      </c>
      <c r="F46" s="144" t="s">
        <v>25</v>
      </c>
      <c r="G46" s="51" t="s">
        <v>29</v>
      </c>
      <c r="H46" s="28" t="s">
        <v>30</v>
      </c>
      <c r="I46" s="156" t="s">
        <v>31</v>
      </c>
      <c r="J46" s="144" t="s">
        <v>32</v>
      </c>
      <c r="K46" s="51" t="s">
        <v>33</v>
      </c>
      <c r="L46" s="28" t="s">
        <v>34</v>
      </c>
      <c r="M46" s="156" t="s">
        <v>35</v>
      </c>
      <c r="N46" s="144" t="s">
        <v>36</v>
      </c>
      <c r="O46" s="51" t="s">
        <v>37</v>
      </c>
      <c r="P46" s="28" t="s">
        <v>38</v>
      </c>
      <c r="Q46" s="157" t="s">
        <v>39</v>
      </c>
      <c r="R46" s="144" t="s">
        <v>40</v>
      </c>
      <c r="S46" s="149" t="s">
        <v>41</v>
      </c>
    </row>
    <row r="47" spans="1:19" ht="15.75" thickBot="1">
      <c r="A47" s="230"/>
      <c r="B47" s="11"/>
      <c r="C47" s="11"/>
      <c r="D47" s="11"/>
      <c r="E47" s="123"/>
      <c r="F47" s="47"/>
      <c r="G47" s="49"/>
      <c r="H47" s="11"/>
      <c r="I47" s="123"/>
      <c r="J47" s="47"/>
      <c r="K47" s="49"/>
      <c r="L47" s="11"/>
      <c r="M47" s="123"/>
      <c r="N47" s="47"/>
      <c r="O47" s="49"/>
      <c r="P47" s="11"/>
      <c r="Q47" s="123"/>
      <c r="R47" s="47"/>
      <c r="S47" s="152"/>
    </row>
    <row r="48" spans="1:19" ht="15.75" thickBot="1">
      <c r="A48" s="224" t="s">
        <v>1</v>
      </c>
      <c r="B48" s="50" t="s">
        <v>23</v>
      </c>
      <c r="C48" s="49">
        <f>SUM(C49:C50)</f>
        <v>7670</v>
      </c>
      <c r="D48" s="11">
        <f t="shared" ref="D48:S48" si="25">SUM(D49:D50)</f>
        <v>3464</v>
      </c>
      <c r="E48" s="123">
        <f t="shared" si="25"/>
        <v>0</v>
      </c>
      <c r="F48" s="47">
        <f t="shared" si="25"/>
        <v>11134</v>
      </c>
      <c r="G48" s="49">
        <f t="shared" si="25"/>
        <v>0</v>
      </c>
      <c r="H48" s="11">
        <f t="shared" si="25"/>
        <v>0</v>
      </c>
      <c r="I48" s="123">
        <f t="shared" si="25"/>
        <v>0</v>
      </c>
      <c r="J48" s="47">
        <f t="shared" si="25"/>
        <v>0</v>
      </c>
      <c r="K48" s="49">
        <f t="shared" si="25"/>
        <v>0</v>
      </c>
      <c r="L48" s="11">
        <f t="shared" si="25"/>
        <v>0</v>
      </c>
      <c r="M48" s="123">
        <f t="shared" si="25"/>
        <v>0</v>
      </c>
      <c r="N48" s="47">
        <f t="shared" si="25"/>
        <v>0</v>
      </c>
      <c r="O48" s="49">
        <f t="shared" si="25"/>
        <v>0</v>
      </c>
      <c r="P48" s="11">
        <f t="shared" si="25"/>
        <v>0</v>
      </c>
      <c r="Q48" s="123">
        <f t="shared" si="25"/>
        <v>0</v>
      </c>
      <c r="R48" s="47">
        <f t="shared" si="25"/>
        <v>0</v>
      </c>
      <c r="S48" s="152">
        <f t="shared" si="25"/>
        <v>11134</v>
      </c>
    </row>
    <row r="49" spans="1:19">
      <c r="A49" s="224"/>
      <c r="B49" s="66" t="s">
        <v>10</v>
      </c>
      <c r="C49" s="141">
        <v>5871</v>
      </c>
      <c r="D49" s="6">
        <v>2090</v>
      </c>
      <c r="E49" s="120"/>
      <c r="F49" s="148">
        <f t="shared" ref="F49:F50" si="26">SUM(C49:E49)</f>
        <v>7961</v>
      </c>
      <c r="G49" s="141"/>
      <c r="H49" s="6"/>
      <c r="I49" s="120"/>
      <c r="J49" s="148">
        <f t="shared" ref="J49:J50" si="27">SUM(G49:I49)</f>
        <v>0</v>
      </c>
      <c r="K49" s="141"/>
      <c r="L49" s="6"/>
      <c r="M49" s="120"/>
      <c r="N49" s="148">
        <f t="shared" ref="N49:N50" si="28">SUM(K49:M49)</f>
        <v>0</v>
      </c>
      <c r="O49" s="141"/>
      <c r="P49" s="6"/>
      <c r="Q49" s="120"/>
      <c r="R49" s="148">
        <f t="shared" ref="R49:R50" si="29">SUM(O49:Q49)</f>
        <v>0</v>
      </c>
      <c r="S49" s="153">
        <f t="shared" ref="S49:S50" si="30">SUM(R49,N49,J49,F49)</f>
        <v>7961</v>
      </c>
    </row>
    <row r="50" spans="1:19" ht="15.75" thickBot="1">
      <c r="A50" s="225"/>
      <c r="B50" s="50" t="s">
        <v>11</v>
      </c>
      <c r="C50" s="39">
        <v>1799</v>
      </c>
      <c r="D50" s="5">
        <v>1374</v>
      </c>
      <c r="E50" s="117"/>
      <c r="F50" s="147">
        <f t="shared" si="26"/>
        <v>3173</v>
      </c>
      <c r="G50" s="39"/>
      <c r="H50" s="5"/>
      <c r="I50" s="117"/>
      <c r="J50" s="147">
        <f t="shared" si="27"/>
        <v>0</v>
      </c>
      <c r="K50" s="39"/>
      <c r="L50" s="5"/>
      <c r="M50" s="117"/>
      <c r="N50" s="147">
        <f t="shared" si="28"/>
        <v>0</v>
      </c>
      <c r="O50" s="39"/>
      <c r="P50" s="5"/>
      <c r="Q50" s="117"/>
      <c r="R50" s="147">
        <f t="shared" si="29"/>
        <v>0</v>
      </c>
      <c r="S50" s="150">
        <f t="shared" si="30"/>
        <v>3173</v>
      </c>
    </row>
    <row r="51" spans="1:19" ht="15.75" thickBot="1">
      <c r="A51" s="224" t="s">
        <v>12</v>
      </c>
      <c r="B51" s="43" t="s">
        <v>23</v>
      </c>
      <c r="C51" s="49">
        <f>SUM(C52:C53)</f>
        <v>0</v>
      </c>
      <c r="D51" s="10">
        <f t="shared" ref="D51:H51" si="31">SUM(D52:D53)</f>
        <v>0</v>
      </c>
      <c r="E51" s="119">
        <f t="shared" si="31"/>
        <v>0</v>
      </c>
      <c r="F51" s="47">
        <f t="shared" si="31"/>
        <v>0</v>
      </c>
      <c r="G51" s="49">
        <f t="shared" si="31"/>
        <v>633</v>
      </c>
      <c r="H51" s="10">
        <f t="shared" si="31"/>
        <v>1450</v>
      </c>
      <c r="I51" s="119">
        <f>SUM(I52:I53)</f>
        <v>2150</v>
      </c>
      <c r="J51" s="47">
        <f t="shared" ref="J51:S51" si="32">SUM(J52:J53)</f>
        <v>4233</v>
      </c>
      <c r="K51" s="49">
        <f t="shared" si="32"/>
        <v>2150</v>
      </c>
      <c r="L51" s="10">
        <f t="shared" si="32"/>
        <v>2150</v>
      </c>
      <c r="M51" s="119">
        <f t="shared" si="32"/>
        <v>2150</v>
      </c>
      <c r="N51" s="47">
        <f t="shared" si="32"/>
        <v>6450</v>
      </c>
      <c r="O51" s="49">
        <f t="shared" si="32"/>
        <v>2150</v>
      </c>
      <c r="P51" s="10">
        <f t="shared" si="32"/>
        <v>2150</v>
      </c>
      <c r="Q51" s="119">
        <f t="shared" si="32"/>
        <v>1100</v>
      </c>
      <c r="R51" s="47">
        <f t="shared" si="32"/>
        <v>5400</v>
      </c>
      <c r="S51" s="152">
        <f t="shared" si="32"/>
        <v>16083</v>
      </c>
    </row>
    <row r="52" spans="1:19">
      <c r="A52" s="224"/>
      <c r="B52" s="41" t="s">
        <v>10</v>
      </c>
      <c r="C52" s="141"/>
      <c r="D52" s="6"/>
      <c r="E52" s="120"/>
      <c r="F52" s="148">
        <f t="shared" ref="F52:F53" si="33">SUM(C52:E52)</f>
        <v>0</v>
      </c>
      <c r="G52" s="141">
        <v>489</v>
      </c>
      <c r="H52" s="6">
        <v>1300</v>
      </c>
      <c r="I52" s="120">
        <v>2000</v>
      </c>
      <c r="J52" s="148">
        <f t="shared" ref="J52:J53" si="34">SUM(G52:I52)</f>
        <v>3789</v>
      </c>
      <c r="K52" s="141">
        <v>2000</v>
      </c>
      <c r="L52" s="6">
        <v>2000</v>
      </c>
      <c r="M52" s="120">
        <v>2000</v>
      </c>
      <c r="N52" s="148">
        <f t="shared" ref="N52:N53" si="35">SUM(K52:M52)</f>
        <v>6000</v>
      </c>
      <c r="O52" s="141">
        <v>2000</v>
      </c>
      <c r="P52" s="6">
        <v>2000</v>
      </c>
      <c r="Q52" s="120">
        <v>1000</v>
      </c>
      <c r="R52" s="148">
        <f t="shared" ref="R52:R53" si="36">SUM(O52:Q52)</f>
        <v>5000</v>
      </c>
      <c r="S52" s="153">
        <f t="shared" ref="S52:S53" si="37">SUM(R52,N52,J52,F52)</f>
        <v>14789</v>
      </c>
    </row>
    <row r="53" spans="1:19" ht="15.75" thickBot="1">
      <c r="A53" s="225"/>
      <c r="B53" s="50" t="s">
        <v>11</v>
      </c>
      <c r="C53" s="39"/>
      <c r="D53" s="5"/>
      <c r="E53" s="117"/>
      <c r="F53" s="147">
        <f t="shared" si="33"/>
        <v>0</v>
      </c>
      <c r="G53" s="39">
        <v>144</v>
      </c>
      <c r="H53" s="5">
        <v>150</v>
      </c>
      <c r="I53" s="117">
        <v>150</v>
      </c>
      <c r="J53" s="147">
        <f t="shared" si="34"/>
        <v>444</v>
      </c>
      <c r="K53" s="39">
        <v>150</v>
      </c>
      <c r="L53" s="5">
        <v>150</v>
      </c>
      <c r="M53" s="117">
        <v>150</v>
      </c>
      <c r="N53" s="147">
        <f t="shared" si="35"/>
        <v>450</v>
      </c>
      <c r="O53" s="39">
        <v>150</v>
      </c>
      <c r="P53" s="5">
        <v>150</v>
      </c>
      <c r="Q53" s="117">
        <v>100</v>
      </c>
      <c r="R53" s="147">
        <f t="shared" si="36"/>
        <v>400</v>
      </c>
      <c r="S53" s="150">
        <f t="shared" si="37"/>
        <v>1294</v>
      </c>
    </row>
    <row r="54" spans="1:19" ht="15.75" thickBot="1">
      <c r="A54" s="224" t="s">
        <v>13</v>
      </c>
      <c r="B54" s="43" t="s">
        <v>23</v>
      </c>
      <c r="C54" s="49">
        <f>SUM(C55:C56)</f>
        <v>1648</v>
      </c>
      <c r="D54" s="10">
        <f t="shared" ref="D54:S54" si="38">SUM(D55:D56)</f>
        <v>2217</v>
      </c>
      <c r="E54" s="119">
        <f t="shared" si="38"/>
        <v>1976</v>
      </c>
      <c r="F54" s="47">
        <f t="shared" si="38"/>
        <v>5841</v>
      </c>
      <c r="G54" s="49">
        <f t="shared" si="38"/>
        <v>1561</v>
      </c>
      <c r="H54" s="10">
        <f t="shared" si="38"/>
        <v>1700</v>
      </c>
      <c r="I54" s="119">
        <f t="shared" si="38"/>
        <v>2400</v>
      </c>
      <c r="J54" s="47">
        <f t="shared" si="38"/>
        <v>5661</v>
      </c>
      <c r="K54" s="49">
        <f t="shared" si="38"/>
        <v>2400</v>
      </c>
      <c r="L54" s="10">
        <f t="shared" si="38"/>
        <v>2400</v>
      </c>
      <c r="M54" s="119">
        <f t="shared" si="38"/>
        <v>2400</v>
      </c>
      <c r="N54" s="47">
        <f t="shared" si="38"/>
        <v>7200</v>
      </c>
      <c r="O54" s="49">
        <f t="shared" si="38"/>
        <v>2500</v>
      </c>
      <c r="P54" s="10">
        <f t="shared" si="38"/>
        <v>2500</v>
      </c>
      <c r="Q54" s="119">
        <f t="shared" si="38"/>
        <v>1500</v>
      </c>
      <c r="R54" s="47">
        <f t="shared" si="38"/>
        <v>6500</v>
      </c>
      <c r="S54" s="152">
        <f t="shared" si="38"/>
        <v>25202</v>
      </c>
    </row>
    <row r="55" spans="1:19">
      <c r="A55" s="224"/>
      <c r="B55" s="41" t="s">
        <v>10</v>
      </c>
      <c r="C55" s="141">
        <v>836</v>
      </c>
      <c r="D55" s="6">
        <v>1229</v>
      </c>
      <c r="E55" s="120">
        <v>1392</v>
      </c>
      <c r="F55" s="148">
        <f t="shared" ref="F55:F56" si="39">SUM(C55:E55)</f>
        <v>3457</v>
      </c>
      <c r="G55" s="141">
        <v>1139</v>
      </c>
      <c r="H55" s="6">
        <v>1300</v>
      </c>
      <c r="I55" s="120">
        <v>2000</v>
      </c>
      <c r="J55" s="148">
        <f t="shared" ref="J55:J56" si="40">SUM(G55:I55)</f>
        <v>4439</v>
      </c>
      <c r="K55" s="141">
        <v>2000</v>
      </c>
      <c r="L55" s="6">
        <v>2000</v>
      </c>
      <c r="M55" s="120">
        <v>2000</v>
      </c>
      <c r="N55" s="148">
        <f t="shared" ref="N55:N56" si="41">SUM(K55:M55)</f>
        <v>6000</v>
      </c>
      <c r="O55" s="141">
        <v>2000</v>
      </c>
      <c r="P55" s="6">
        <v>2000</v>
      </c>
      <c r="Q55" s="120">
        <v>1000</v>
      </c>
      <c r="R55" s="148">
        <f t="shared" ref="R55:R56" si="42">SUM(O55:Q55)</f>
        <v>5000</v>
      </c>
      <c r="S55" s="153">
        <f t="shared" ref="S55:S56" si="43">SUM(R55,N55,J55,F55)</f>
        <v>18896</v>
      </c>
    </row>
    <row r="56" spans="1:19" ht="15.75" thickBot="1">
      <c r="A56" s="225"/>
      <c r="B56" s="50" t="s">
        <v>11</v>
      </c>
      <c r="C56" s="39">
        <v>812</v>
      </c>
      <c r="D56" s="5">
        <v>988</v>
      </c>
      <c r="E56" s="117">
        <v>584</v>
      </c>
      <c r="F56" s="147">
        <f t="shared" si="39"/>
        <v>2384</v>
      </c>
      <c r="G56" s="39">
        <v>422</v>
      </c>
      <c r="H56" s="5">
        <v>400</v>
      </c>
      <c r="I56" s="117">
        <v>400</v>
      </c>
      <c r="J56" s="147">
        <f t="shared" si="40"/>
        <v>1222</v>
      </c>
      <c r="K56" s="39">
        <v>400</v>
      </c>
      <c r="L56" s="5">
        <v>400</v>
      </c>
      <c r="M56" s="117">
        <v>400</v>
      </c>
      <c r="N56" s="147">
        <f t="shared" si="41"/>
        <v>1200</v>
      </c>
      <c r="O56" s="39">
        <v>500</v>
      </c>
      <c r="P56" s="5">
        <v>500</v>
      </c>
      <c r="Q56" s="117">
        <v>500</v>
      </c>
      <c r="R56" s="147">
        <f t="shared" si="42"/>
        <v>1500</v>
      </c>
      <c r="S56" s="150">
        <f t="shared" si="43"/>
        <v>6306</v>
      </c>
    </row>
    <row r="57" spans="1:19" ht="15.75" thickBot="1">
      <c r="A57" s="224" t="s">
        <v>14</v>
      </c>
      <c r="B57" s="43" t="s">
        <v>23</v>
      </c>
      <c r="C57" s="49">
        <f>SUM(C58:C59)</f>
        <v>14423</v>
      </c>
      <c r="D57" s="10">
        <f t="shared" ref="D57:S57" si="44">SUM(D58:D59)</f>
        <v>11216</v>
      </c>
      <c r="E57" s="119">
        <f t="shared" si="44"/>
        <v>18153</v>
      </c>
      <c r="F57" s="47">
        <f t="shared" si="44"/>
        <v>43792</v>
      </c>
      <c r="G57" s="49">
        <f t="shared" si="44"/>
        <v>10726</v>
      </c>
      <c r="H57" s="10">
        <f t="shared" si="44"/>
        <v>10500</v>
      </c>
      <c r="I57" s="119">
        <f t="shared" si="44"/>
        <v>13500</v>
      </c>
      <c r="J57" s="47">
        <f t="shared" si="44"/>
        <v>34726</v>
      </c>
      <c r="K57" s="49">
        <f t="shared" si="44"/>
        <v>16000</v>
      </c>
      <c r="L57" s="10">
        <f t="shared" si="44"/>
        <v>16500</v>
      </c>
      <c r="M57" s="119">
        <f t="shared" si="44"/>
        <v>16500</v>
      </c>
      <c r="N57" s="47">
        <f t="shared" si="44"/>
        <v>49000</v>
      </c>
      <c r="O57" s="49">
        <f t="shared" si="44"/>
        <v>17500</v>
      </c>
      <c r="P57" s="10">
        <f t="shared" si="44"/>
        <v>18000</v>
      </c>
      <c r="Q57" s="119">
        <f t="shared" si="44"/>
        <v>18000</v>
      </c>
      <c r="R57" s="47">
        <f t="shared" si="44"/>
        <v>53500</v>
      </c>
      <c r="S57" s="152">
        <f t="shared" si="44"/>
        <v>181018</v>
      </c>
    </row>
    <row r="58" spans="1:19">
      <c r="A58" s="224"/>
      <c r="B58" s="41" t="s">
        <v>10</v>
      </c>
      <c r="C58" s="141">
        <v>8192</v>
      </c>
      <c r="D58" s="6">
        <v>5731</v>
      </c>
      <c r="E58" s="120">
        <v>14232</v>
      </c>
      <c r="F58" s="148">
        <f t="shared" ref="F58:F59" si="45">SUM(C58:E58)</f>
        <v>28155</v>
      </c>
      <c r="G58" s="141">
        <v>6873</v>
      </c>
      <c r="H58" s="6">
        <v>8500</v>
      </c>
      <c r="I58" s="120">
        <v>11500</v>
      </c>
      <c r="J58" s="148">
        <f t="shared" ref="J58:J59" si="46">SUM(G58:I58)</f>
        <v>26873</v>
      </c>
      <c r="K58" s="141">
        <v>13000</v>
      </c>
      <c r="L58" s="141">
        <v>13000</v>
      </c>
      <c r="M58" s="141">
        <v>13000</v>
      </c>
      <c r="N58" s="148">
        <f t="shared" ref="N58:N59" si="47">SUM(K58:M58)</f>
        <v>39000</v>
      </c>
      <c r="O58" s="141">
        <v>13000</v>
      </c>
      <c r="P58" s="141">
        <v>13000</v>
      </c>
      <c r="Q58" s="141">
        <v>13000</v>
      </c>
      <c r="R58" s="148">
        <f t="shared" ref="R58:R59" si="48">SUM(O58:Q58)</f>
        <v>39000</v>
      </c>
      <c r="S58" s="153">
        <f t="shared" ref="S58:S59" si="49">SUM(R58,N58,J58,F58)</f>
        <v>133028</v>
      </c>
    </row>
    <row r="59" spans="1:19" ht="15.75" thickBot="1">
      <c r="A59" s="225"/>
      <c r="B59" s="50" t="s">
        <v>11</v>
      </c>
      <c r="C59" s="39">
        <v>6231</v>
      </c>
      <c r="D59" s="5">
        <v>5485</v>
      </c>
      <c r="E59" s="117">
        <v>3921</v>
      </c>
      <c r="F59" s="147">
        <f t="shared" si="45"/>
        <v>15637</v>
      </c>
      <c r="G59" s="39">
        <v>3853</v>
      </c>
      <c r="H59" s="5">
        <v>2000</v>
      </c>
      <c r="I59" s="117">
        <v>2000</v>
      </c>
      <c r="J59" s="147">
        <f t="shared" si="46"/>
        <v>7853</v>
      </c>
      <c r="K59" s="39">
        <v>3000</v>
      </c>
      <c r="L59" s="39">
        <v>3500</v>
      </c>
      <c r="M59" s="39">
        <v>3500</v>
      </c>
      <c r="N59" s="147">
        <f t="shared" si="47"/>
        <v>10000</v>
      </c>
      <c r="O59" s="39">
        <v>4500</v>
      </c>
      <c r="P59" s="5">
        <v>5000</v>
      </c>
      <c r="Q59" s="117">
        <v>5000</v>
      </c>
      <c r="R59" s="147">
        <f t="shared" si="48"/>
        <v>14500</v>
      </c>
      <c r="S59" s="150">
        <f t="shared" si="49"/>
        <v>47990</v>
      </c>
    </row>
    <row r="60" spans="1:19" ht="15.75" thickBot="1">
      <c r="A60" s="224" t="s">
        <v>15</v>
      </c>
      <c r="B60" s="43" t="s">
        <v>23</v>
      </c>
      <c r="C60" s="49">
        <f>SUM(C61:C62)</f>
        <v>6642</v>
      </c>
      <c r="D60" s="11">
        <f t="shared" ref="D60:S60" si="50">SUM(D61:D62)</f>
        <v>10417</v>
      </c>
      <c r="E60" s="123">
        <f t="shared" si="50"/>
        <v>1999</v>
      </c>
      <c r="F60" s="47">
        <f t="shared" si="50"/>
        <v>19058</v>
      </c>
      <c r="G60" s="49">
        <f t="shared" si="50"/>
        <v>5150</v>
      </c>
      <c r="H60" s="11">
        <f t="shared" si="50"/>
        <v>5700</v>
      </c>
      <c r="I60" s="123">
        <f t="shared" si="50"/>
        <v>6200</v>
      </c>
      <c r="J60" s="47">
        <f t="shared" si="50"/>
        <v>17050</v>
      </c>
      <c r="K60" s="49">
        <f t="shared" si="50"/>
        <v>6500</v>
      </c>
      <c r="L60" s="11">
        <f t="shared" si="50"/>
        <v>6500</v>
      </c>
      <c r="M60" s="123">
        <f t="shared" si="50"/>
        <v>6500</v>
      </c>
      <c r="N60" s="47">
        <f t="shared" si="50"/>
        <v>19500</v>
      </c>
      <c r="O60" s="49">
        <f t="shared" si="50"/>
        <v>7000</v>
      </c>
      <c r="P60" s="11">
        <f t="shared" si="50"/>
        <v>7000</v>
      </c>
      <c r="Q60" s="123">
        <f t="shared" si="50"/>
        <v>7000</v>
      </c>
      <c r="R60" s="47">
        <f t="shared" si="50"/>
        <v>21000</v>
      </c>
      <c r="S60" s="152">
        <f t="shared" si="50"/>
        <v>76608</v>
      </c>
    </row>
    <row r="61" spans="1:19">
      <c r="A61" s="224"/>
      <c r="B61" s="41" t="s">
        <v>10</v>
      </c>
      <c r="C61" s="141">
        <v>4190</v>
      </c>
      <c r="D61" s="6">
        <v>8010</v>
      </c>
      <c r="E61" s="120">
        <v>311</v>
      </c>
      <c r="F61" s="148">
        <f t="shared" ref="F61:F62" si="51">SUM(C61:E61)</f>
        <v>12511</v>
      </c>
      <c r="G61" s="141">
        <v>3900</v>
      </c>
      <c r="H61" s="6">
        <v>4500</v>
      </c>
      <c r="I61" s="120">
        <v>5000</v>
      </c>
      <c r="J61" s="148">
        <f t="shared" ref="J61:J62" si="52">SUM(G61:I61)</f>
        <v>13400</v>
      </c>
      <c r="K61" s="6">
        <v>5000</v>
      </c>
      <c r="L61" s="6">
        <v>5000</v>
      </c>
      <c r="M61" s="6">
        <v>5000</v>
      </c>
      <c r="N61" s="148">
        <f t="shared" ref="N61:N62" si="53">SUM(K61:M61)</f>
        <v>15000</v>
      </c>
      <c r="O61" s="6">
        <v>5000</v>
      </c>
      <c r="P61" s="6">
        <v>5000</v>
      </c>
      <c r="Q61" s="120">
        <v>5000</v>
      </c>
      <c r="R61" s="148">
        <f t="shared" ref="R61:R62" si="54">SUM(O61:Q61)</f>
        <v>15000</v>
      </c>
      <c r="S61" s="153">
        <f t="shared" ref="S61:S62" si="55">SUM(R61,N61,J61,F61)</f>
        <v>55911</v>
      </c>
    </row>
    <row r="62" spans="1:19" ht="15.75" thickBot="1">
      <c r="A62" s="225"/>
      <c r="B62" s="50" t="s">
        <v>11</v>
      </c>
      <c r="C62" s="39">
        <v>2452</v>
      </c>
      <c r="D62" s="5">
        <v>2407</v>
      </c>
      <c r="E62" s="117">
        <v>1688</v>
      </c>
      <c r="F62" s="147">
        <f t="shared" si="51"/>
        <v>6547</v>
      </c>
      <c r="G62" s="39">
        <v>1250</v>
      </c>
      <c r="H62" s="5">
        <v>1200</v>
      </c>
      <c r="I62" s="117">
        <v>1200</v>
      </c>
      <c r="J62" s="147">
        <f t="shared" si="52"/>
        <v>3650</v>
      </c>
      <c r="K62" s="39">
        <v>1500</v>
      </c>
      <c r="L62" s="5">
        <v>1500</v>
      </c>
      <c r="M62" s="117">
        <v>1500</v>
      </c>
      <c r="N62" s="147">
        <f t="shared" si="53"/>
        <v>4500</v>
      </c>
      <c r="O62" s="39">
        <v>2000</v>
      </c>
      <c r="P62" s="5">
        <v>2000</v>
      </c>
      <c r="Q62" s="117">
        <v>2000</v>
      </c>
      <c r="R62" s="147">
        <f t="shared" si="54"/>
        <v>6000</v>
      </c>
      <c r="S62" s="150">
        <f t="shared" si="55"/>
        <v>20697</v>
      </c>
    </row>
    <row r="63" spans="1:19" ht="16.5" thickBot="1">
      <c r="A63" s="226" t="s">
        <v>7</v>
      </c>
      <c r="B63" s="71" t="s">
        <v>23</v>
      </c>
      <c r="C63" s="143">
        <f t="shared" ref="C63:S63" si="56">SUM(C48+C51+C54+C57+C60)</f>
        <v>30383</v>
      </c>
      <c r="D63" s="143">
        <f t="shared" si="56"/>
        <v>27314</v>
      </c>
      <c r="E63" s="143">
        <f t="shared" si="56"/>
        <v>22128</v>
      </c>
      <c r="F63" s="143">
        <f t="shared" si="56"/>
        <v>79825</v>
      </c>
      <c r="G63" s="143">
        <f t="shared" si="56"/>
        <v>18070</v>
      </c>
      <c r="H63" s="143">
        <f t="shared" si="56"/>
        <v>19350</v>
      </c>
      <c r="I63" s="143">
        <f t="shared" si="56"/>
        <v>24250</v>
      </c>
      <c r="J63" s="143">
        <f t="shared" si="56"/>
        <v>61670</v>
      </c>
      <c r="K63" s="143">
        <f t="shared" si="56"/>
        <v>27050</v>
      </c>
      <c r="L63" s="143">
        <f t="shared" si="56"/>
        <v>27550</v>
      </c>
      <c r="M63" s="143">
        <f t="shared" si="56"/>
        <v>27550</v>
      </c>
      <c r="N63" s="143">
        <f t="shared" si="56"/>
        <v>82150</v>
      </c>
      <c r="O63" s="143">
        <f t="shared" si="56"/>
        <v>29150</v>
      </c>
      <c r="P63" s="143">
        <f t="shared" si="56"/>
        <v>29650</v>
      </c>
      <c r="Q63" s="143">
        <f t="shared" si="56"/>
        <v>27600</v>
      </c>
      <c r="R63" s="143">
        <f t="shared" si="56"/>
        <v>86400</v>
      </c>
      <c r="S63" s="143">
        <f t="shared" si="56"/>
        <v>310045</v>
      </c>
    </row>
    <row r="64" spans="1:19">
      <c r="A64" s="226"/>
      <c r="B64" s="41" t="s">
        <v>10</v>
      </c>
      <c r="C64" s="141">
        <f t="shared" ref="C64:S64" si="57">SUM(C49+C52+C55+C58+C61)</f>
        <v>19089</v>
      </c>
      <c r="D64" s="141">
        <f t="shared" si="57"/>
        <v>17060</v>
      </c>
      <c r="E64" s="141">
        <f t="shared" si="57"/>
        <v>15935</v>
      </c>
      <c r="F64" s="141">
        <f t="shared" si="57"/>
        <v>52084</v>
      </c>
      <c r="G64" s="141">
        <f t="shared" si="57"/>
        <v>12401</v>
      </c>
      <c r="H64" s="141">
        <f t="shared" si="57"/>
        <v>15600</v>
      </c>
      <c r="I64" s="141">
        <f t="shared" si="57"/>
        <v>20500</v>
      </c>
      <c r="J64" s="141">
        <f t="shared" si="57"/>
        <v>48501</v>
      </c>
      <c r="K64" s="141">
        <f t="shared" si="57"/>
        <v>22000</v>
      </c>
      <c r="L64" s="141">
        <f t="shared" si="57"/>
        <v>22000</v>
      </c>
      <c r="M64" s="141">
        <f t="shared" si="57"/>
        <v>22000</v>
      </c>
      <c r="N64" s="141">
        <f t="shared" si="57"/>
        <v>66000</v>
      </c>
      <c r="O64" s="141">
        <f t="shared" si="57"/>
        <v>22000</v>
      </c>
      <c r="P64" s="141">
        <f t="shared" si="57"/>
        <v>22000</v>
      </c>
      <c r="Q64" s="141">
        <f t="shared" si="57"/>
        <v>20000</v>
      </c>
      <c r="R64" s="141">
        <f t="shared" si="57"/>
        <v>64000</v>
      </c>
      <c r="S64" s="141">
        <f t="shared" si="57"/>
        <v>230585</v>
      </c>
    </row>
    <row r="65" spans="1:19" ht="15.75" thickBot="1">
      <c r="A65" s="227"/>
      <c r="B65" s="50" t="s">
        <v>11</v>
      </c>
      <c r="C65" s="49">
        <f t="shared" ref="C65:S65" si="58">SUM(C50+C53+C56+C59+C62)</f>
        <v>11294</v>
      </c>
      <c r="D65" s="49">
        <f t="shared" si="58"/>
        <v>10254</v>
      </c>
      <c r="E65" s="49">
        <f t="shared" si="58"/>
        <v>6193</v>
      </c>
      <c r="F65" s="49">
        <f t="shared" si="58"/>
        <v>27741</v>
      </c>
      <c r="G65" s="49">
        <f t="shared" si="58"/>
        <v>5669</v>
      </c>
      <c r="H65" s="49">
        <f t="shared" si="58"/>
        <v>3750</v>
      </c>
      <c r="I65" s="49">
        <f t="shared" si="58"/>
        <v>3750</v>
      </c>
      <c r="J65" s="49">
        <f t="shared" si="58"/>
        <v>13169</v>
      </c>
      <c r="K65" s="49">
        <f t="shared" si="58"/>
        <v>5050</v>
      </c>
      <c r="L65" s="49">
        <f t="shared" si="58"/>
        <v>5550</v>
      </c>
      <c r="M65" s="49">
        <f t="shared" si="58"/>
        <v>5550</v>
      </c>
      <c r="N65" s="49">
        <f t="shared" si="58"/>
        <v>16150</v>
      </c>
      <c r="O65" s="49">
        <f t="shared" si="58"/>
        <v>7150</v>
      </c>
      <c r="P65" s="49">
        <f t="shared" si="58"/>
        <v>7650</v>
      </c>
      <c r="Q65" s="49">
        <f t="shared" si="58"/>
        <v>7600</v>
      </c>
      <c r="R65" s="49">
        <f t="shared" si="58"/>
        <v>22400</v>
      </c>
      <c r="S65" s="49">
        <f t="shared" si="58"/>
        <v>79460</v>
      </c>
    </row>
    <row r="68" spans="1:19" ht="18.75">
      <c r="B68" s="214" t="s">
        <v>56</v>
      </c>
      <c r="C68" s="214"/>
      <c r="D68" s="214"/>
      <c r="E68" s="214"/>
      <c r="F68" s="214"/>
      <c r="G68" s="214"/>
      <c r="H68" s="214"/>
      <c r="I68" s="214"/>
      <c r="J68" s="214"/>
      <c r="K68" s="214"/>
      <c r="L68" s="214"/>
    </row>
    <row r="69" spans="1:19" ht="18.75"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</row>
    <row r="70" spans="1:19" ht="18.75">
      <c r="B70" s="214" t="s">
        <v>57</v>
      </c>
      <c r="C70" s="214"/>
      <c r="D70" s="214"/>
      <c r="E70" s="214"/>
      <c r="F70" s="214"/>
      <c r="G70" s="214"/>
      <c r="H70" s="214"/>
      <c r="I70" s="214"/>
      <c r="J70" s="214"/>
      <c r="K70" s="214"/>
      <c r="L70" s="214"/>
    </row>
    <row r="73" spans="1:19" ht="20.25">
      <c r="C73" s="234" t="s">
        <v>52</v>
      </c>
      <c r="D73" s="234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</row>
    <row r="74" spans="1:19" ht="19.5" thickBot="1">
      <c r="A74" s="1"/>
      <c r="B74" s="1"/>
      <c r="C74" s="1"/>
      <c r="D74" s="231" t="s">
        <v>59</v>
      </c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</row>
    <row r="75" spans="1:19">
      <c r="A75" s="229" t="s">
        <v>51</v>
      </c>
      <c r="B75" s="8"/>
      <c r="C75" s="28" t="s">
        <v>26</v>
      </c>
      <c r="D75" s="28" t="s">
        <v>27</v>
      </c>
      <c r="E75" s="156" t="s">
        <v>28</v>
      </c>
      <c r="F75" s="144" t="s">
        <v>25</v>
      </c>
      <c r="G75" s="51" t="s">
        <v>29</v>
      </c>
      <c r="H75" s="28" t="s">
        <v>30</v>
      </c>
      <c r="I75" s="156" t="s">
        <v>31</v>
      </c>
      <c r="J75" s="144" t="s">
        <v>32</v>
      </c>
      <c r="K75" s="51" t="s">
        <v>33</v>
      </c>
      <c r="L75" s="28" t="s">
        <v>34</v>
      </c>
      <c r="M75" s="156" t="s">
        <v>35</v>
      </c>
      <c r="N75" s="144" t="s">
        <v>36</v>
      </c>
      <c r="O75" s="51" t="s">
        <v>37</v>
      </c>
      <c r="P75" s="28" t="s">
        <v>38</v>
      </c>
      <c r="Q75" s="157" t="s">
        <v>39</v>
      </c>
      <c r="R75" s="144" t="s">
        <v>40</v>
      </c>
      <c r="S75" s="149" t="s">
        <v>41</v>
      </c>
    </row>
    <row r="76" spans="1:19" ht="15.75" thickBot="1">
      <c r="A76" s="230"/>
      <c r="B76" s="11"/>
      <c r="C76" s="11"/>
      <c r="D76" s="11"/>
      <c r="E76" s="123"/>
      <c r="F76" s="47"/>
      <c r="G76" s="49"/>
      <c r="H76" s="11"/>
      <c r="I76" s="123"/>
      <c r="J76" s="47"/>
      <c r="K76" s="49"/>
      <c r="L76" s="11"/>
      <c r="M76" s="123"/>
      <c r="N76" s="47"/>
      <c r="O76" s="49"/>
      <c r="P76" s="11"/>
      <c r="Q76" s="123"/>
      <c r="R76" s="47"/>
      <c r="S76" s="152"/>
    </row>
    <row r="77" spans="1:19" ht="15.75" thickBot="1">
      <c r="A77" s="224" t="s">
        <v>12</v>
      </c>
      <c r="B77" s="43" t="s">
        <v>23</v>
      </c>
      <c r="C77" s="49">
        <f>SUM(C78:C79)</f>
        <v>0</v>
      </c>
      <c r="D77" s="10">
        <f t="shared" ref="D77:H77" si="59">SUM(D78:D79)</f>
        <v>0</v>
      </c>
      <c r="E77" s="119">
        <f t="shared" si="59"/>
        <v>0</v>
      </c>
      <c r="F77" s="47">
        <f t="shared" si="59"/>
        <v>0</v>
      </c>
      <c r="G77" s="49">
        <f t="shared" si="59"/>
        <v>650</v>
      </c>
      <c r="H77" s="10">
        <f t="shared" si="59"/>
        <v>1450</v>
      </c>
      <c r="I77" s="119">
        <f>SUM(I78:I79)</f>
        <v>2150</v>
      </c>
      <c r="J77" s="47">
        <f t="shared" ref="J77:S77" si="60">SUM(J78:J79)</f>
        <v>4250</v>
      </c>
      <c r="K77" s="49">
        <f t="shared" si="60"/>
        <v>2150</v>
      </c>
      <c r="L77" s="10">
        <f t="shared" si="60"/>
        <v>2150</v>
      </c>
      <c r="M77" s="119">
        <f t="shared" si="60"/>
        <v>2150</v>
      </c>
      <c r="N77" s="47">
        <f t="shared" si="60"/>
        <v>6450</v>
      </c>
      <c r="O77" s="49">
        <f t="shared" si="60"/>
        <v>2150</v>
      </c>
      <c r="P77" s="10">
        <f t="shared" si="60"/>
        <v>2150</v>
      </c>
      <c r="Q77" s="119">
        <f t="shared" si="60"/>
        <v>1100</v>
      </c>
      <c r="R77" s="47">
        <f t="shared" si="60"/>
        <v>5400</v>
      </c>
      <c r="S77" s="152">
        <f t="shared" si="60"/>
        <v>16100</v>
      </c>
    </row>
    <row r="78" spans="1:19">
      <c r="A78" s="224"/>
      <c r="B78" s="41" t="s">
        <v>10</v>
      </c>
      <c r="C78" s="141"/>
      <c r="D78" s="6"/>
      <c r="E78" s="120"/>
      <c r="F78" s="148">
        <f t="shared" ref="F78:F79" si="61">SUM(C78:E78)</f>
        <v>0</v>
      </c>
      <c r="G78" s="141">
        <v>500</v>
      </c>
      <c r="H78" s="6">
        <v>1300</v>
      </c>
      <c r="I78" s="120">
        <v>2000</v>
      </c>
      <c r="J78" s="148">
        <f t="shared" ref="J78:J79" si="62">SUM(G78:I78)</f>
        <v>3800</v>
      </c>
      <c r="K78" s="141">
        <v>2000</v>
      </c>
      <c r="L78" s="6">
        <v>2000</v>
      </c>
      <c r="M78" s="120">
        <v>2000</v>
      </c>
      <c r="N78" s="148">
        <f t="shared" ref="N78:N79" si="63">SUM(K78:M78)</f>
        <v>6000</v>
      </c>
      <c r="O78" s="141">
        <v>2000</v>
      </c>
      <c r="P78" s="6">
        <v>2000</v>
      </c>
      <c r="Q78" s="120">
        <v>1000</v>
      </c>
      <c r="R78" s="148">
        <f t="shared" ref="R78:R79" si="64">SUM(O78:Q78)</f>
        <v>5000</v>
      </c>
      <c r="S78" s="153">
        <f t="shared" ref="S78:S79" si="65">SUM(R78,N78,J78,F78)</f>
        <v>14800</v>
      </c>
    </row>
    <row r="79" spans="1:19" ht="15.75" thickBot="1">
      <c r="A79" s="225"/>
      <c r="B79" s="50" t="s">
        <v>11</v>
      </c>
      <c r="C79" s="39"/>
      <c r="D79" s="5"/>
      <c r="E79" s="117"/>
      <c r="F79" s="147">
        <f t="shared" si="61"/>
        <v>0</v>
      </c>
      <c r="G79" s="39">
        <v>150</v>
      </c>
      <c r="H79" s="5">
        <v>150</v>
      </c>
      <c r="I79" s="117">
        <v>150</v>
      </c>
      <c r="J79" s="147">
        <f t="shared" si="62"/>
        <v>450</v>
      </c>
      <c r="K79" s="39">
        <v>150</v>
      </c>
      <c r="L79" s="5">
        <v>150</v>
      </c>
      <c r="M79" s="117">
        <v>150</v>
      </c>
      <c r="N79" s="147">
        <f t="shared" si="63"/>
        <v>450</v>
      </c>
      <c r="O79" s="39">
        <v>150</v>
      </c>
      <c r="P79" s="5">
        <v>150</v>
      </c>
      <c r="Q79" s="117">
        <v>100</v>
      </c>
      <c r="R79" s="147">
        <f t="shared" si="64"/>
        <v>400</v>
      </c>
      <c r="S79" s="150">
        <f t="shared" si="65"/>
        <v>1300</v>
      </c>
    </row>
    <row r="80" spans="1:19" ht="15.75" thickBot="1">
      <c r="A80" s="224" t="s">
        <v>13</v>
      </c>
      <c r="B80" s="43" t="s">
        <v>23</v>
      </c>
      <c r="C80" s="49">
        <f>SUM(C81:C82)</f>
        <v>1800</v>
      </c>
      <c r="D80" s="10">
        <f t="shared" ref="D80:S80" si="66">SUM(D81:D82)</f>
        <v>2300</v>
      </c>
      <c r="E80" s="119">
        <f t="shared" si="66"/>
        <v>2200</v>
      </c>
      <c r="F80" s="47">
        <f t="shared" si="66"/>
        <v>6300</v>
      </c>
      <c r="G80" s="49">
        <f t="shared" si="66"/>
        <v>1900</v>
      </c>
      <c r="H80" s="10">
        <f t="shared" si="66"/>
        <v>1700</v>
      </c>
      <c r="I80" s="119">
        <f t="shared" si="66"/>
        <v>2300</v>
      </c>
      <c r="J80" s="47">
        <f t="shared" si="66"/>
        <v>5900</v>
      </c>
      <c r="K80" s="49">
        <f t="shared" si="66"/>
        <v>2300</v>
      </c>
      <c r="L80" s="10">
        <f t="shared" si="66"/>
        <v>2300</v>
      </c>
      <c r="M80" s="119">
        <f t="shared" si="66"/>
        <v>2300</v>
      </c>
      <c r="N80" s="47">
        <f t="shared" si="66"/>
        <v>6900</v>
      </c>
      <c r="O80" s="49">
        <f t="shared" si="66"/>
        <v>2500</v>
      </c>
      <c r="P80" s="10">
        <f t="shared" si="66"/>
        <v>2500</v>
      </c>
      <c r="Q80" s="119">
        <f t="shared" si="66"/>
        <v>1500</v>
      </c>
      <c r="R80" s="47">
        <f t="shared" si="66"/>
        <v>6500</v>
      </c>
      <c r="S80" s="152">
        <f t="shared" si="66"/>
        <v>25600</v>
      </c>
    </row>
    <row r="81" spans="1:19">
      <c r="A81" s="224"/>
      <c r="B81" s="41" t="s">
        <v>10</v>
      </c>
      <c r="C81" s="141">
        <v>900</v>
      </c>
      <c r="D81" s="6">
        <v>1500</v>
      </c>
      <c r="E81" s="120">
        <v>1500</v>
      </c>
      <c r="F81" s="148">
        <f t="shared" ref="F81:F82" si="67">SUM(C81:E81)</f>
        <v>3900</v>
      </c>
      <c r="G81" s="141">
        <v>1500</v>
      </c>
      <c r="H81" s="6">
        <v>1300</v>
      </c>
      <c r="I81" s="120">
        <v>2000</v>
      </c>
      <c r="J81" s="148">
        <f t="shared" ref="J81:J82" si="68">SUM(G81:I81)</f>
        <v>4800</v>
      </c>
      <c r="K81" s="141">
        <v>2000</v>
      </c>
      <c r="L81" s="6">
        <v>2000</v>
      </c>
      <c r="M81" s="120">
        <v>2000</v>
      </c>
      <c r="N81" s="148">
        <f t="shared" ref="N81:N82" si="69">SUM(K81:M81)</f>
        <v>6000</v>
      </c>
      <c r="O81" s="141">
        <v>2000</v>
      </c>
      <c r="P81" s="6">
        <v>2000</v>
      </c>
      <c r="Q81" s="120">
        <v>1000</v>
      </c>
      <c r="R81" s="148">
        <f t="shared" ref="R81:R82" si="70">SUM(O81:Q81)</f>
        <v>5000</v>
      </c>
      <c r="S81" s="153">
        <f t="shared" ref="S81:S82" si="71">SUM(R81,N81,J81,F81)</f>
        <v>19700</v>
      </c>
    </row>
    <row r="82" spans="1:19" ht="15.75" thickBot="1">
      <c r="A82" s="225"/>
      <c r="B82" s="50" t="s">
        <v>11</v>
      </c>
      <c r="C82" s="39">
        <v>900</v>
      </c>
      <c r="D82" s="5">
        <v>800</v>
      </c>
      <c r="E82" s="117">
        <v>700</v>
      </c>
      <c r="F82" s="147">
        <f t="shared" si="67"/>
        <v>2400</v>
      </c>
      <c r="G82" s="39">
        <v>400</v>
      </c>
      <c r="H82" s="5">
        <v>400</v>
      </c>
      <c r="I82" s="117">
        <v>300</v>
      </c>
      <c r="J82" s="147">
        <f t="shared" si="68"/>
        <v>1100</v>
      </c>
      <c r="K82" s="39">
        <v>300</v>
      </c>
      <c r="L82" s="5">
        <v>300</v>
      </c>
      <c r="M82" s="117">
        <v>300</v>
      </c>
      <c r="N82" s="147">
        <f t="shared" si="69"/>
        <v>900</v>
      </c>
      <c r="O82" s="39">
        <v>500</v>
      </c>
      <c r="P82" s="5">
        <v>500</v>
      </c>
      <c r="Q82" s="117">
        <v>500</v>
      </c>
      <c r="R82" s="147">
        <f t="shared" si="70"/>
        <v>1500</v>
      </c>
      <c r="S82" s="150">
        <f t="shared" si="71"/>
        <v>5900</v>
      </c>
    </row>
    <row r="83" spans="1:19" ht="15.75" thickBot="1">
      <c r="A83" s="224" t="s">
        <v>14</v>
      </c>
      <c r="B83" s="43" t="s">
        <v>23</v>
      </c>
      <c r="C83" s="49">
        <f>SUM(C84:C85)</f>
        <v>19000</v>
      </c>
      <c r="D83" s="10">
        <f t="shared" ref="D83:S83" si="72">SUM(D84:D85)</f>
        <v>15000</v>
      </c>
      <c r="E83" s="119">
        <f t="shared" si="72"/>
        <v>13500</v>
      </c>
      <c r="F83" s="47">
        <f t="shared" si="72"/>
        <v>47500</v>
      </c>
      <c r="G83" s="49">
        <f t="shared" si="72"/>
        <v>13500</v>
      </c>
      <c r="H83" s="10">
        <f t="shared" si="72"/>
        <v>11500</v>
      </c>
      <c r="I83" s="119">
        <f t="shared" si="72"/>
        <v>13000</v>
      </c>
      <c r="J83" s="47">
        <f t="shared" si="72"/>
        <v>38000</v>
      </c>
      <c r="K83" s="49">
        <f t="shared" si="72"/>
        <v>16000</v>
      </c>
      <c r="L83" s="10">
        <f t="shared" si="72"/>
        <v>16500</v>
      </c>
      <c r="M83" s="119">
        <f t="shared" si="72"/>
        <v>17000</v>
      </c>
      <c r="N83" s="47">
        <f t="shared" si="72"/>
        <v>49500</v>
      </c>
      <c r="O83" s="49">
        <f t="shared" si="72"/>
        <v>17500</v>
      </c>
      <c r="P83" s="10">
        <f t="shared" si="72"/>
        <v>17500</v>
      </c>
      <c r="Q83" s="119">
        <f t="shared" si="72"/>
        <v>18500</v>
      </c>
      <c r="R83" s="47">
        <f t="shared" si="72"/>
        <v>53500</v>
      </c>
      <c r="S83" s="152">
        <f t="shared" si="72"/>
        <v>188500</v>
      </c>
    </row>
    <row r="84" spans="1:19">
      <c r="A84" s="224"/>
      <c r="B84" s="41" t="s">
        <v>10</v>
      </c>
      <c r="C84" s="141">
        <v>13000</v>
      </c>
      <c r="D84" s="6">
        <v>10000</v>
      </c>
      <c r="E84" s="120">
        <v>9500</v>
      </c>
      <c r="F84" s="148">
        <f t="shared" ref="F84:F85" si="73">SUM(C84:E84)</f>
        <v>32500</v>
      </c>
      <c r="G84" s="141">
        <v>9500</v>
      </c>
      <c r="H84" s="6">
        <v>9500</v>
      </c>
      <c r="I84" s="120">
        <v>11000</v>
      </c>
      <c r="J84" s="148">
        <f t="shared" ref="J84:J85" si="74">SUM(G84:I84)</f>
        <v>30000</v>
      </c>
      <c r="K84" s="141">
        <v>13000</v>
      </c>
      <c r="L84" s="141">
        <v>13000</v>
      </c>
      <c r="M84" s="141">
        <v>13000</v>
      </c>
      <c r="N84" s="148">
        <f t="shared" ref="N84:N85" si="75">SUM(K84:M84)</f>
        <v>39000</v>
      </c>
      <c r="O84" s="141">
        <v>13000</v>
      </c>
      <c r="P84" s="141">
        <v>13000</v>
      </c>
      <c r="Q84" s="141">
        <v>13000</v>
      </c>
      <c r="R84" s="148">
        <f t="shared" ref="R84:R85" si="76">SUM(O84:Q84)</f>
        <v>39000</v>
      </c>
      <c r="S84" s="153">
        <f t="shared" ref="S84:S85" si="77">SUM(R84,N84,J84,F84)</f>
        <v>140500</v>
      </c>
    </row>
    <row r="85" spans="1:19" ht="15.75" thickBot="1">
      <c r="A85" s="225"/>
      <c r="B85" s="50" t="s">
        <v>11</v>
      </c>
      <c r="C85" s="39">
        <v>6000</v>
      </c>
      <c r="D85" s="5">
        <v>5000</v>
      </c>
      <c r="E85" s="117">
        <v>4000</v>
      </c>
      <c r="F85" s="147">
        <f t="shared" si="73"/>
        <v>15000</v>
      </c>
      <c r="G85" s="39">
        <v>4000</v>
      </c>
      <c r="H85" s="5">
        <v>2000</v>
      </c>
      <c r="I85" s="117">
        <v>2000</v>
      </c>
      <c r="J85" s="147">
        <f t="shared" si="74"/>
        <v>8000</v>
      </c>
      <c r="K85" s="39">
        <v>3000</v>
      </c>
      <c r="L85" s="5">
        <v>3500</v>
      </c>
      <c r="M85" s="117">
        <v>4000</v>
      </c>
      <c r="N85" s="147">
        <f t="shared" si="75"/>
        <v>10500</v>
      </c>
      <c r="O85" s="39">
        <v>4500</v>
      </c>
      <c r="P85" s="5">
        <v>4500</v>
      </c>
      <c r="Q85" s="117">
        <v>5500</v>
      </c>
      <c r="R85" s="147">
        <f t="shared" si="76"/>
        <v>14500</v>
      </c>
      <c r="S85" s="150">
        <f t="shared" si="77"/>
        <v>48000</v>
      </c>
    </row>
    <row r="86" spans="1:19" ht="15.75" thickBot="1">
      <c r="A86" s="224" t="s">
        <v>15</v>
      </c>
      <c r="B86" s="43" t="s">
        <v>23</v>
      </c>
      <c r="C86" s="49">
        <f>SUM(C87:C88)</f>
        <v>7500</v>
      </c>
      <c r="D86" s="11">
        <f t="shared" ref="D86:S86" si="78">SUM(D87:D88)</f>
        <v>7500</v>
      </c>
      <c r="E86" s="123">
        <f t="shared" si="78"/>
        <v>6500</v>
      </c>
      <c r="F86" s="47">
        <f t="shared" si="78"/>
        <v>21500</v>
      </c>
      <c r="G86" s="49">
        <f t="shared" si="78"/>
        <v>6000</v>
      </c>
      <c r="H86" s="11">
        <f t="shared" si="78"/>
        <v>6000</v>
      </c>
      <c r="I86" s="123">
        <f t="shared" si="78"/>
        <v>6000</v>
      </c>
      <c r="J86" s="47">
        <f t="shared" si="78"/>
        <v>18000</v>
      </c>
      <c r="K86" s="49">
        <f t="shared" si="78"/>
        <v>6500</v>
      </c>
      <c r="L86" s="11">
        <f t="shared" si="78"/>
        <v>6500</v>
      </c>
      <c r="M86" s="123">
        <f t="shared" si="78"/>
        <v>6500</v>
      </c>
      <c r="N86" s="47">
        <f t="shared" si="78"/>
        <v>19500</v>
      </c>
      <c r="O86" s="49">
        <f t="shared" si="78"/>
        <v>7000</v>
      </c>
      <c r="P86" s="11">
        <f t="shared" si="78"/>
        <v>7000</v>
      </c>
      <c r="Q86" s="123">
        <f t="shared" si="78"/>
        <v>7000</v>
      </c>
      <c r="R86" s="47">
        <f t="shared" si="78"/>
        <v>21000</v>
      </c>
      <c r="S86" s="152">
        <f t="shared" si="78"/>
        <v>80000</v>
      </c>
    </row>
    <row r="87" spans="1:19">
      <c r="A87" s="224"/>
      <c r="B87" s="41" t="s">
        <v>10</v>
      </c>
      <c r="C87" s="141">
        <v>5000</v>
      </c>
      <c r="D87" s="6">
        <v>5000</v>
      </c>
      <c r="E87" s="120">
        <v>4500</v>
      </c>
      <c r="F87" s="148">
        <f t="shared" ref="F87:F88" si="79">SUM(C87:E87)</f>
        <v>14500</v>
      </c>
      <c r="G87" s="141">
        <v>4500</v>
      </c>
      <c r="H87" s="6">
        <v>4500</v>
      </c>
      <c r="I87" s="120">
        <v>4500</v>
      </c>
      <c r="J87" s="148">
        <f t="shared" ref="J87:J88" si="80">SUM(G87:I87)</f>
        <v>13500</v>
      </c>
      <c r="K87" s="6">
        <v>5000</v>
      </c>
      <c r="L87" s="6">
        <v>5000</v>
      </c>
      <c r="M87" s="6">
        <v>5000</v>
      </c>
      <c r="N87" s="148">
        <f t="shared" ref="N87:N88" si="81">SUM(K87:M87)</f>
        <v>15000</v>
      </c>
      <c r="O87" s="6">
        <v>5000</v>
      </c>
      <c r="P87" s="6">
        <v>5000</v>
      </c>
      <c r="Q87" s="120">
        <v>5000</v>
      </c>
      <c r="R87" s="148">
        <f t="shared" ref="R87:R88" si="82">SUM(O87:Q87)</f>
        <v>15000</v>
      </c>
      <c r="S87" s="153">
        <f t="shared" ref="S87:S88" si="83">SUM(R87,N87,J87,F87)</f>
        <v>58000</v>
      </c>
    </row>
    <row r="88" spans="1:19" ht="15.75" thickBot="1">
      <c r="A88" s="225"/>
      <c r="B88" s="50" t="s">
        <v>11</v>
      </c>
      <c r="C88" s="39">
        <v>2500</v>
      </c>
      <c r="D88" s="5">
        <v>2500</v>
      </c>
      <c r="E88" s="117">
        <v>2000</v>
      </c>
      <c r="F88" s="147">
        <f t="shared" si="79"/>
        <v>7000</v>
      </c>
      <c r="G88" s="39">
        <v>1500</v>
      </c>
      <c r="H88" s="5">
        <v>1500</v>
      </c>
      <c r="I88" s="117">
        <v>1500</v>
      </c>
      <c r="J88" s="147">
        <f t="shared" si="80"/>
        <v>4500</v>
      </c>
      <c r="K88" s="39">
        <v>1500</v>
      </c>
      <c r="L88" s="5">
        <v>1500</v>
      </c>
      <c r="M88" s="117">
        <v>1500</v>
      </c>
      <c r="N88" s="147">
        <f t="shared" si="81"/>
        <v>4500</v>
      </c>
      <c r="O88" s="39">
        <v>2000</v>
      </c>
      <c r="P88" s="5">
        <v>2000</v>
      </c>
      <c r="Q88" s="117">
        <v>2000</v>
      </c>
      <c r="R88" s="147">
        <f t="shared" si="82"/>
        <v>6000</v>
      </c>
      <c r="S88" s="150">
        <f t="shared" si="83"/>
        <v>22000</v>
      </c>
    </row>
    <row r="89" spans="1:19" ht="16.5" thickBot="1">
      <c r="A89" s="226" t="s">
        <v>7</v>
      </c>
      <c r="B89" s="71" t="s">
        <v>23</v>
      </c>
      <c r="C89" s="143">
        <f>SUM(C77+C80+C83+C86)</f>
        <v>28300</v>
      </c>
      <c r="D89" s="143">
        <f t="shared" ref="D89:S89" si="84">SUM(D77+D80+D83+D86)</f>
        <v>24800</v>
      </c>
      <c r="E89" s="143">
        <f t="shared" si="84"/>
        <v>22200</v>
      </c>
      <c r="F89" s="143">
        <f t="shared" si="84"/>
        <v>75300</v>
      </c>
      <c r="G89" s="143">
        <f t="shared" si="84"/>
        <v>22050</v>
      </c>
      <c r="H89" s="143">
        <f t="shared" si="84"/>
        <v>20650</v>
      </c>
      <c r="I89" s="143">
        <f t="shared" si="84"/>
        <v>23450</v>
      </c>
      <c r="J89" s="143">
        <f t="shared" si="84"/>
        <v>66150</v>
      </c>
      <c r="K89" s="143">
        <f t="shared" si="84"/>
        <v>26950</v>
      </c>
      <c r="L89" s="143">
        <f t="shared" si="84"/>
        <v>27450</v>
      </c>
      <c r="M89" s="143">
        <f t="shared" si="84"/>
        <v>27950</v>
      </c>
      <c r="N89" s="143">
        <f t="shared" si="84"/>
        <v>82350</v>
      </c>
      <c r="O89" s="143">
        <f t="shared" si="84"/>
        <v>29150</v>
      </c>
      <c r="P89" s="143">
        <f t="shared" si="84"/>
        <v>29150</v>
      </c>
      <c r="Q89" s="143">
        <f t="shared" si="84"/>
        <v>28100</v>
      </c>
      <c r="R89" s="143">
        <f t="shared" si="84"/>
        <v>86400</v>
      </c>
      <c r="S89" s="143">
        <f t="shared" si="84"/>
        <v>310200</v>
      </c>
    </row>
    <row r="90" spans="1:19">
      <c r="A90" s="226"/>
      <c r="B90" s="41" t="s">
        <v>10</v>
      </c>
      <c r="C90" s="141">
        <f>SUM(C78+C81+C84+C87)</f>
        <v>18900</v>
      </c>
      <c r="D90" s="141">
        <f t="shared" ref="D90:S90" si="85">SUM(D78+D81+D84+D87)</f>
        <v>16500</v>
      </c>
      <c r="E90" s="141">
        <f t="shared" si="85"/>
        <v>15500</v>
      </c>
      <c r="F90" s="141">
        <f t="shared" si="85"/>
        <v>50900</v>
      </c>
      <c r="G90" s="141">
        <f t="shared" si="85"/>
        <v>16000</v>
      </c>
      <c r="H90" s="141">
        <f t="shared" si="85"/>
        <v>16600</v>
      </c>
      <c r="I90" s="141">
        <f t="shared" si="85"/>
        <v>19500</v>
      </c>
      <c r="J90" s="141">
        <f t="shared" si="85"/>
        <v>52100</v>
      </c>
      <c r="K90" s="141">
        <f t="shared" si="85"/>
        <v>22000</v>
      </c>
      <c r="L90" s="141">
        <f t="shared" si="85"/>
        <v>22000</v>
      </c>
      <c r="M90" s="141">
        <f t="shared" si="85"/>
        <v>22000</v>
      </c>
      <c r="N90" s="141">
        <f t="shared" si="85"/>
        <v>66000</v>
      </c>
      <c r="O90" s="141">
        <f t="shared" si="85"/>
        <v>22000</v>
      </c>
      <c r="P90" s="141">
        <f t="shared" si="85"/>
        <v>22000</v>
      </c>
      <c r="Q90" s="141">
        <f t="shared" si="85"/>
        <v>20000</v>
      </c>
      <c r="R90" s="141">
        <f t="shared" si="85"/>
        <v>64000</v>
      </c>
      <c r="S90" s="141">
        <f t="shared" si="85"/>
        <v>233000</v>
      </c>
    </row>
    <row r="91" spans="1:19" ht="15.75" thickBot="1">
      <c r="A91" s="227"/>
      <c r="B91" s="50" t="s">
        <v>11</v>
      </c>
      <c r="C91" s="49">
        <f>SUM(C79+C82+C85+C88)</f>
        <v>9400</v>
      </c>
      <c r="D91" s="49">
        <f t="shared" ref="D91:S91" si="86">SUM(D79+D82+D85+D88)</f>
        <v>8300</v>
      </c>
      <c r="E91" s="49">
        <f t="shared" si="86"/>
        <v>6700</v>
      </c>
      <c r="F91" s="49">
        <f t="shared" si="86"/>
        <v>24400</v>
      </c>
      <c r="G91" s="49">
        <f t="shared" si="86"/>
        <v>6050</v>
      </c>
      <c r="H91" s="49">
        <f t="shared" si="86"/>
        <v>4050</v>
      </c>
      <c r="I91" s="49">
        <f t="shared" si="86"/>
        <v>3950</v>
      </c>
      <c r="J91" s="49">
        <f t="shared" si="86"/>
        <v>14050</v>
      </c>
      <c r="K91" s="49">
        <f t="shared" si="86"/>
        <v>4950</v>
      </c>
      <c r="L91" s="49">
        <f t="shared" si="86"/>
        <v>5450</v>
      </c>
      <c r="M91" s="49">
        <f t="shared" si="86"/>
        <v>5950</v>
      </c>
      <c r="N91" s="49">
        <f t="shared" si="86"/>
        <v>16350</v>
      </c>
      <c r="O91" s="49">
        <f t="shared" si="86"/>
        <v>7150</v>
      </c>
      <c r="P91" s="49">
        <f t="shared" si="86"/>
        <v>7150</v>
      </c>
      <c r="Q91" s="49">
        <f t="shared" si="86"/>
        <v>8100</v>
      </c>
      <c r="R91" s="49">
        <f t="shared" si="86"/>
        <v>22400</v>
      </c>
      <c r="S91" s="49">
        <f t="shared" si="86"/>
        <v>77200</v>
      </c>
    </row>
    <row r="95" spans="1:19" ht="18.75">
      <c r="B95" s="214" t="s">
        <v>56</v>
      </c>
      <c r="C95" s="214"/>
      <c r="D95" s="214"/>
      <c r="E95" s="214"/>
      <c r="F95" s="214"/>
      <c r="G95" s="214"/>
      <c r="H95" s="214"/>
      <c r="I95" s="214"/>
      <c r="J95" s="214"/>
      <c r="K95" s="214"/>
      <c r="L95" s="214"/>
    </row>
    <row r="96" spans="1:19" ht="18.75">
      <c r="B96" s="161"/>
      <c r="C96" s="161"/>
      <c r="D96" s="161"/>
      <c r="E96" s="161"/>
      <c r="F96" s="161"/>
      <c r="G96" s="161"/>
      <c r="H96" s="161"/>
      <c r="I96" s="161"/>
      <c r="J96" s="161"/>
      <c r="K96" s="161"/>
      <c r="L96" s="161"/>
    </row>
    <row r="97" spans="2:12" ht="18.75">
      <c r="B97" s="214" t="s">
        <v>57</v>
      </c>
      <c r="C97" s="214"/>
      <c r="D97" s="214"/>
      <c r="E97" s="214"/>
      <c r="F97" s="214"/>
      <c r="G97" s="214"/>
      <c r="H97" s="214"/>
      <c r="I97" s="214"/>
      <c r="J97" s="214"/>
      <c r="K97" s="214"/>
      <c r="L97" s="214"/>
    </row>
  </sheetData>
  <mergeCells count="31">
    <mergeCell ref="B95:L95"/>
    <mergeCell ref="B97:L97"/>
    <mergeCell ref="A83:A85"/>
    <mergeCell ref="A86:A88"/>
    <mergeCell ref="A89:A91"/>
    <mergeCell ref="B68:L68"/>
    <mergeCell ref="B70:L70"/>
    <mergeCell ref="D74:Q74"/>
    <mergeCell ref="A75:A76"/>
    <mergeCell ref="A77:A79"/>
    <mergeCell ref="C73:Q73"/>
    <mergeCell ref="A80:A82"/>
    <mergeCell ref="A54:A56"/>
    <mergeCell ref="A57:A59"/>
    <mergeCell ref="A60:A62"/>
    <mergeCell ref="A63:A65"/>
    <mergeCell ref="C44:Q44"/>
    <mergeCell ref="D45:Q45"/>
    <mergeCell ref="A46:A47"/>
    <mergeCell ref="A48:A50"/>
    <mergeCell ref="A51:A53"/>
    <mergeCell ref="A13:A16"/>
    <mergeCell ref="A17:A20"/>
    <mergeCell ref="A21:A24"/>
    <mergeCell ref="A25:A28"/>
    <mergeCell ref="A34:A37"/>
    <mergeCell ref="C1:Q1"/>
    <mergeCell ref="D2:Q2"/>
    <mergeCell ref="A3:A4"/>
    <mergeCell ref="A5:A8"/>
    <mergeCell ref="A9:A12"/>
  </mergeCells>
  <pageMargins left="0.11811023622047245" right="0.11811023622047245" top="1.1417322834645669" bottom="0.15748031496062992" header="0" footer="0"/>
  <pageSetup paperSize="9" scale="75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U88"/>
  <sheetViews>
    <sheetView zoomScale="90" zoomScaleNormal="90" workbookViewId="0">
      <selection activeCell="B18" sqref="A18:XFD18"/>
    </sheetView>
  </sheetViews>
  <sheetFormatPr defaultRowHeight="15"/>
  <cols>
    <col min="1" max="1" width="10.7109375" customWidth="1"/>
    <col min="2" max="2" width="18.5703125" customWidth="1"/>
    <col min="15" max="15" width="10.28515625" customWidth="1"/>
    <col min="19" max="19" width="12" bestFit="1" customWidth="1"/>
    <col min="24" max="24" width="12.7109375" customWidth="1"/>
  </cols>
  <sheetData>
    <row r="1" spans="1:21" ht="37.5" customHeight="1">
      <c r="C1" s="234" t="s">
        <v>52</v>
      </c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21" ht="31.5" customHeight="1" thickBot="1">
      <c r="A2" s="1"/>
      <c r="B2" s="1"/>
      <c r="C2" s="1"/>
      <c r="D2" s="231" t="s">
        <v>65</v>
      </c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</row>
    <row r="3" spans="1:21">
      <c r="A3" s="229" t="s">
        <v>51</v>
      </c>
      <c r="B3" s="8"/>
      <c r="C3" s="28" t="s">
        <v>26</v>
      </c>
      <c r="D3" s="28" t="s">
        <v>27</v>
      </c>
      <c r="E3" s="156" t="s">
        <v>28</v>
      </c>
      <c r="F3" s="144" t="s">
        <v>25</v>
      </c>
      <c r="G3" s="51" t="s">
        <v>29</v>
      </c>
      <c r="H3" s="28" t="s">
        <v>30</v>
      </c>
      <c r="I3" s="156" t="s">
        <v>31</v>
      </c>
      <c r="J3" s="144" t="s">
        <v>32</v>
      </c>
      <c r="K3" s="51" t="s">
        <v>33</v>
      </c>
      <c r="L3" s="28" t="s">
        <v>34</v>
      </c>
      <c r="M3" s="156" t="s">
        <v>35</v>
      </c>
      <c r="N3" s="144" t="s">
        <v>36</v>
      </c>
      <c r="O3" s="51" t="s">
        <v>37</v>
      </c>
      <c r="P3" s="28" t="s">
        <v>38</v>
      </c>
      <c r="Q3" s="157" t="s">
        <v>39</v>
      </c>
      <c r="R3" s="144" t="s">
        <v>40</v>
      </c>
      <c r="S3" s="149" t="s">
        <v>41</v>
      </c>
    </row>
    <row r="4" spans="1:21" ht="15.75" thickBot="1">
      <c r="A4" s="230"/>
      <c r="B4" s="11"/>
      <c r="C4" s="11"/>
      <c r="D4" s="11"/>
      <c r="E4" s="123"/>
      <c r="F4" s="47"/>
      <c r="G4" s="49"/>
      <c r="H4" s="11"/>
      <c r="I4" s="123"/>
      <c r="J4" s="47"/>
      <c r="K4" s="49"/>
      <c r="L4" s="11"/>
      <c r="M4" s="123"/>
      <c r="N4" s="47"/>
      <c r="O4" s="49"/>
      <c r="P4" s="11"/>
      <c r="Q4" s="123"/>
      <c r="R4" s="47"/>
      <c r="S4" s="152"/>
    </row>
    <row r="5" spans="1:21">
      <c r="A5" s="232" t="s">
        <v>12</v>
      </c>
      <c r="B5" s="41" t="s">
        <v>24</v>
      </c>
      <c r="C5" s="37">
        <v>1125</v>
      </c>
      <c r="D5" s="8">
        <v>983</v>
      </c>
      <c r="E5" s="122">
        <v>1004</v>
      </c>
      <c r="F5" s="46">
        <f t="shared" ref="F5:F21" si="0">SUM(C5:E5)</f>
        <v>3112</v>
      </c>
      <c r="G5" s="37">
        <v>1139</v>
      </c>
      <c r="H5" s="8">
        <v>1131</v>
      </c>
      <c r="I5" s="122">
        <v>2150</v>
      </c>
      <c r="J5" s="46">
        <f t="shared" ref="J5:J21" si="1">SUM(G5:I5)</f>
        <v>4420</v>
      </c>
      <c r="K5" s="37">
        <v>3305</v>
      </c>
      <c r="L5" s="8">
        <v>2741</v>
      </c>
      <c r="M5" s="122">
        <v>2088</v>
      </c>
      <c r="N5" s="46">
        <f t="shared" ref="N5:N21" si="2">SUM(K5:M5)</f>
        <v>8134</v>
      </c>
      <c r="O5" s="37">
        <v>3049</v>
      </c>
      <c r="P5" s="8">
        <v>2348</v>
      </c>
      <c r="Q5" s="122">
        <v>1343</v>
      </c>
      <c r="R5" s="46">
        <f t="shared" ref="R5:R21" si="3">SUM(O5:Q5)</f>
        <v>6740</v>
      </c>
      <c r="S5" s="151">
        <f t="shared" ref="S5:S21" si="4">SUM(R5,N5,J5,F5)</f>
        <v>22406</v>
      </c>
    </row>
    <row r="6" spans="1:21" ht="15.75" thickBot="1">
      <c r="A6" s="224"/>
      <c r="B6" s="43" t="s">
        <v>23</v>
      </c>
      <c r="C6" s="119">
        <f>SUM(C7:C9)</f>
        <v>427</v>
      </c>
      <c r="D6" s="119">
        <f t="shared" ref="D6" si="5">SUM(D7:D9)</f>
        <v>1526</v>
      </c>
      <c r="E6" s="119">
        <f>SUM(E7:E9)</f>
        <v>1018</v>
      </c>
      <c r="F6" s="119">
        <f t="shared" ref="F6:S6" si="6">SUM(F7:F9)</f>
        <v>2971</v>
      </c>
      <c r="G6" s="119">
        <f t="shared" si="6"/>
        <v>1066</v>
      </c>
      <c r="H6" s="119">
        <f t="shared" si="6"/>
        <v>1136</v>
      </c>
      <c r="I6" s="119">
        <f t="shared" si="6"/>
        <v>2047</v>
      </c>
      <c r="J6" s="119">
        <f t="shared" si="6"/>
        <v>4249</v>
      </c>
      <c r="K6" s="119">
        <f t="shared" si="6"/>
        <v>3465</v>
      </c>
      <c r="L6" s="119">
        <f t="shared" si="6"/>
        <v>2605</v>
      </c>
      <c r="M6" s="119">
        <f t="shared" si="6"/>
        <v>1950</v>
      </c>
      <c r="N6" s="119">
        <f t="shared" si="6"/>
        <v>8020</v>
      </c>
      <c r="O6" s="119">
        <f t="shared" si="6"/>
        <v>2915</v>
      </c>
      <c r="P6" s="119">
        <f t="shared" si="6"/>
        <v>2967</v>
      </c>
      <c r="Q6" s="119">
        <f t="shared" si="6"/>
        <v>567</v>
      </c>
      <c r="R6" s="119">
        <f t="shared" si="6"/>
        <v>6449</v>
      </c>
      <c r="S6" s="119">
        <f t="shared" si="6"/>
        <v>21689</v>
      </c>
    </row>
    <row r="7" spans="1:21">
      <c r="A7" s="224"/>
      <c r="B7" s="41" t="s">
        <v>10</v>
      </c>
      <c r="C7" s="141"/>
      <c r="D7" s="6">
        <v>1151</v>
      </c>
      <c r="E7" s="120">
        <v>689</v>
      </c>
      <c r="F7" s="148">
        <f t="shared" si="0"/>
        <v>1840</v>
      </c>
      <c r="G7" s="141">
        <v>816</v>
      </c>
      <c r="H7" s="6">
        <v>949</v>
      </c>
      <c r="I7" s="120">
        <v>1853</v>
      </c>
      <c r="J7" s="148">
        <f t="shared" si="1"/>
        <v>3618</v>
      </c>
      <c r="K7" s="141">
        <v>2488</v>
      </c>
      <c r="L7" s="6">
        <v>2391</v>
      </c>
      <c r="M7" s="120">
        <v>1669</v>
      </c>
      <c r="N7" s="148">
        <f t="shared" si="2"/>
        <v>6548</v>
      </c>
      <c r="O7" s="141">
        <v>2514</v>
      </c>
      <c r="P7" s="6">
        <v>2536</v>
      </c>
      <c r="Q7" s="120">
        <v>203</v>
      </c>
      <c r="R7" s="148">
        <f t="shared" si="3"/>
        <v>5253</v>
      </c>
      <c r="S7" s="153">
        <f t="shared" si="4"/>
        <v>17259</v>
      </c>
    </row>
    <row r="8" spans="1:21">
      <c r="A8" s="224"/>
      <c r="B8" s="43" t="s">
        <v>11</v>
      </c>
      <c r="C8" s="39">
        <v>427</v>
      </c>
      <c r="D8" s="5">
        <v>375</v>
      </c>
      <c r="E8" s="117">
        <v>329</v>
      </c>
      <c r="F8" s="147">
        <f>SUM(C8:E8)</f>
        <v>1131</v>
      </c>
      <c r="G8" s="39">
        <v>250</v>
      </c>
      <c r="H8" s="5">
        <v>187</v>
      </c>
      <c r="I8" s="117">
        <v>194</v>
      </c>
      <c r="J8" s="147">
        <f t="shared" si="1"/>
        <v>631</v>
      </c>
      <c r="K8" s="39">
        <v>215</v>
      </c>
      <c r="L8" s="5">
        <v>214</v>
      </c>
      <c r="M8" s="117">
        <v>281</v>
      </c>
      <c r="N8" s="147">
        <f t="shared" si="2"/>
        <v>710</v>
      </c>
      <c r="O8" s="39">
        <v>401</v>
      </c>
      <c r="P8" s="5">
        <v>431</v>
      </c>
      <c r="Q8" s="117">
        <v>364</v>
      </c>
      <c r="R8" s="147">
        <f t="shared" si="3"/>
        <v>1196</v>
      </c>
      <c r="S8" s="150">
        <f>SUM(R8,N8,J8,F8)</f>
        <v>3668</v>
      </c>
    </row>
    <row r="9" spans="1:21" ht="15.75" thickBot="1">
      <c r="A9" s="225"/>
      <c r="B9" s="50" t="s">
        <v>63</v>
      </c>
      <c r="C9" s="49"/>
      <c r="D9" s="11"/>
      <c r="E9" s="123"/>
      <c r="F9" s="147">
        <f>SUM(C9:E9)</f>
        <v>0</v>
      </c>
      <c r="G9" s="49"/>
      <c r="H9" s="11"/>
      <c r="I9" s="123"/>
      <c r="J9" s="147">
        <f t="shared" si="1"/>
        <v>0</v>
      </c>
      <c r="K9" s="49">
        <v>762</v>
      </c>
      <c r="L9" s="11"/>
      <c r="M9" s="123"/>
      <c r="N9" s="147">
        <f t="shared" si="2"/>
        <v>762</v>
      </c>
      <c r="O9" s="49"/>
      <c r="P9" s="11"/>
      <c r="Q9" s="123"/>
      <c r="R9" s="147">
        <f t="shared" si="3"/>
        <v>0</v>
      </c>
      <c r="S9" s="150">
        <f>SUM(R9,N9,J9,F9)</f>
        <v>762</v>
      </c>
    </row>
    <row r="10" spans="1:21">
      <c r="A10" s="232" t="s">
        <v>13</v>
      </c>
      <c r="B10" s="41" t="s">
        <v>24</v>
      </c>
      <c r="C10" s="37">
        <v>1943</v>
      </c>
      <c r="D10" s="8">
        <v>1316</v>
      </c>
      <c r="E10" s="122">
        <v>1323</v>
      </c>
      <c r="F10" s="46">
        <f t="shared" si="0"/>
        <v>4582</v>
      </c>
      <c r="G10" s="37">
        <v>1437</v>
      </c>
      <c r="H10" s="8">
        <v>1834</v>
      </c>
      <c r="I10" s="122">
        <v>2201</v>
      </c>
      <c r="J10" s="46">
        <f t="shared" si="1"/>
        <v>5472</v>
      </c>
      <c r="K10" s="37">
        <v>1939</v>
      </c>
      <c r="L10" s="8">
        <v>2541</v>
      </c>
      <c r="M10" s="122">
        <v>2357</v>
      </c>
      <c r="N10" s="46">
        <f t="shared" si="2"/>
        <v>6837</v>
      </c>
      <c r="O10" s="37">
        <v>2230</v>
      </c>
      <c r="P10" s="8">
        <v>2343</v>
      </c>
      <c r="Q10" s="122">
        <v>1747</v>
      </c>
      <c r="R10" s="46">
        <f t="shared" si="3"/>
        <v>6320</v>
      </c>
      <c r="S10" s="151">
        <f t="shared" si="4"/>
        <v>23211</v>
      </c>
    </row>
    <row r="11" spans="1:21" ht="15.75" thickBot="1">
      <c r="A11" s="224"/>
      <c r="B11" s="43" t="s">
        <v>23</v>
      </c>
      <c r="C11" s="49">
        <f>SUM(C12:C13)</f>
        <v>1983</v>
      </c>
      <c r="D11" s="10">
        <f t="shared" ref="D11:S11" si="7">SUM(D12:D13)</f>
        <v>1512</v>
      </c>
      <c r="E11" s="119">
        <f t="shared" si="7"/>
        <v>1232</v>
      </c>
      <c r="F11" s="47">
        <f t="shared" si="7"/>
        <v>4727</v>
      </c>
      <c r="G11" s="49">
        <f t="shared" si="7"/>
        <v>1466</v>
      </c>
      <c r="H11" s="10">
        <f t="shared" si="7"/>
        <v>1661</v>
      </c>
      <c r="I11" s="119">
        <f t="shared" si="7"/>
        <v>1965</v>
      </c>
      <c r="J11" s="47">
        <f t="shared" si="7"/>
        <v>5092</v>
      </c>
      <c r="K11" s="49">
        <f t="shared" si="7"/>
        <v>1697</v>
      </c>
      <c r="L11" s="10">
        <f t="shared" si="7"/>
        <v>2159</v>
      </c>
      <c r="M11" s="119">
        <f t="shared" si="7"/>
        <v>2271</v>
      </c>
      <c r="N11" s="47">
        <f t="shared" si="7"/>
        <v>6127</v>
      </c>
      <c r="O11" s="49">
        <f t="shared" si="7"/>
        <v>1977</v>
      </c>
      <c r="P11" s="10">
        <f t="shared" si="7"/>
        <v>2290</v>
      </c>
      <c r="Q11" s="119">
        <f t="shared" si="7"/>
        <v>1765</v>
      </c>
      <c r="R11" s="47">
        <f t="shared" si="7"/>
        <v>6032</v>
      </c>
      <c r="S11" s="152">
        <f t="shared" si="7"/>
        <v>21978</v>
      </c>
    </row>
    <row r="12" spans="1:21">
      <c r="A12" s="224"/>
      <c r="B12" s="41" t="s">
        <v>10</v>
      </c>
      <c r="C12" s="141">
        <v>1241</v>
      </c>
      <c r="D12" s="6">
        <v>993</v>
      </c>
      <c r="E12" s="120">
        <v>798</v>
      </c>
      <c r="F12" s="148">
        <f t="shared" si="0"/>
        <v>3032</v>
      </c>
      <c r="G12" s="141">
        <v>1079</v>
      </c>
      <c r="H12" s="6">
        <v>1330</v>
      </c>
      <c r="I12" s="120">
        <v>1562</v>
      </c>
      <c r="J12" s="148">
        <f t="shared" si="1"/>
        <v>3971</v>
      </c>
      <c r="K12" s="141">
        <v>1433</v>
      </c>
      <c r="L12" s="6">
        <v>1847</v>
      </c>
      <c r="M12" s="120">
        <v>1843</v>
      </c>
      <c r="N12" s="148">
        <f t="shared" si="2"/>
        <v>5123</v>
      </c>
      <c r="O12" s="141">
        <v>1534</v>
      </c>
      <c r="P12" s="6">
        <v>1653</v>
      </c>
      <c r="Q12" s="120">
        <v>1251</v>
      </c>
      <c r="R12" s="148">
        <f t="shared" si="3"/>
        <v>4438</v>
      </c>
      <c r="S12" s="153">
        <f t="shared" si="4"/>
        <v>16564</v>
      </c>
      <c r="U12" s="176"/>
    </row>
    <row r="13" spans="1:21" ht="15.75" thickBot="1">
      <c r="A13" s="225"/>
      <c r="B13" s="50" t="s">
        <v>11</v>
      </c>
      <c r="C13" s="39">
        <v>742</v>
      </c>
      <c r="D13" s="5">
        <v>519</v>
      </c>
      <c r="E13" s="117">
        <v>434</v>
      </c>
      <c r="F13" s="147">
        <f t="shared" si="0"/>
        <v>1695</v>
      </c>
      <c r="G13" s="39">
        <v>387</v>
      </c>
      <c r="H13" s="5">
        <v>331</v>
      </c>
      <c r="I13" s="117">
        <v>403</v>
      </c>
      <c r="J13" s="147">
        <f t="shared" si="1"/>
        <v>1121</v>
      </c>
      <c r="K13" s="39">
        <v>264</v>
      </c>
      <c r="L13" s="5">
        <v>312</v>
      </c>
      <c r="M13" s="117">
        <v>428</v>
      </c>
      <c r="N13" s="147">
        <f t="shared" si="2"/>
        <v>1004</v>
      </c>
      <c r="O13" s="39">
        <v>443</v>
      </c>
      <c r="P13" s="5">
        <v>637</v>
      </c>
      <c r="Q13" s="117">
        <v>514</v>
      </c>
      <c r="R13" s="147">
        <f t="shared" si="3"/>
        <v>1594</v>
      </c>
      <c r="S13" s="150">
        <f t="shared" si="4"/>
        <v>5414</v>
      </c>
    </row>
    <row r="14" spans="1:21">
      <c r="A14" s="232" t="s">
        <v>14</v>
      </c>
      <c r="B14" s="41" t="s">
        <v>24</v>
      </c>
      <c r="C14" s="37">
        <v>13757</v>
      </c>
      <c r="D14" s="8">
        <v>16192</v>
      </c>
      <c r="E14" s="122">
        <v>14319</v>
      </c>
      <c r="F14" s="46">
        <f t="shared" si="0"/>
        <v>44268</v>
      </c>
      <c r="G14" s="37">
        <v>14800</v>
      </c>
      <c r="H14" s="8">
        <v>14460</v>
      </c>
      <c r="I14" s="122">
        <v>11210</v>
      </c>
      <c r="J14" s="46">
        <f t="shared" si="1"/>
        <v>40470</v>
      </c>
      <c r="K14" s="37">
        <v>13420</v>
      </c>
      <c r="L14" s="8">
        <v>13490</v>
      </c>
      <c r="M14" s="122">
        <v>18290</v>
      </c>
      <c r="N14" s="46">
        <f t="shared" si="2"/>
        <v>45200</v>
      </c>
      <c r="O14" s="37">
        <v>17816</v>
      </c>
      <c r="P14" s="8">
        <v>23336</v>
      </c>
      <c r="Q14" s="122">
        <v>18240</v>
      </c>
      <c r="R14" s="46">
        <f t="shared" si="3"/>
        <v>59392</v>
      </c>
      <c r="S14" s="151">
        <f t="shared" si="4"/>
        <v>189330</v>
      </c>
    </row>
    <row r="15" spans="1:21" ht="15.75" thickBot="1">
      <c r="A15" s="224"/>
      <c r="B15" s="43" t="s">
        <v>23</v>
      </c>
      <c r="C15" s="49">
        <f>SUM(C16:C17)</f>
        <v>15284</v>
      </c>
      <c r="D15" s="10">
        <f t="shared" ref="D15:S15" si="8">SUM(D16:D17)</f>
        <v>12225</v>
      </c>
      <c r="E15" s="119">
        <f t="shared" si="8"/>
        <v>11328</v>
      </c>
      <c r="F15" s="47">
        <f t="shared" si="8"/>
        <v>38837</v>
      </c>
      <c r="G15" s="49">
        <f t="shared" si="8"/>
        <v>13874</v>
      </c>
      <c r="H15" s="10">
        <f t="shared" si="8"/>
        <v>13762</v>
      </c>
      <c r="I15" s="119">
        <f t="shared" si="8"/>
        <v>9853</v>
      </c>
      <c r="J15" s="47">
        <f t="shared" si="8"/>
        <v>37489</v>
      </c>
      <c r="K15" s="49">
        <f t="shared" si="8"/>
        <v>11527</v>
      </c>
      <c r="L15" s="10">
        <f t="shared" si="8"/>
        <v>13380</v>
      </c>
      <c r="M15" s="119">
        <f t="shared" si="8"/>
        <v>19444</v>
      </c>
      <c r="N15" s="47">
        <f t="shared" si="8"/>
        <v>44351</v>
      </c>
      <c r="O15" s="49">
        <f t="shared" si="8"/>
        <v>16587</v>
      </c>
      <c r="P15" s="10">
        <f t="shared" si="8"/>
        <v>18742</v>
      </c>
      <c r="Q15" s="119">
        <f t="shared" si="8"/>
        <v>17854</v>
      </c>
      <c r="R15" s="47">
        <f t="shared" si="8"/>
        <v>53183</v>
      </c>
      <c r="S15" s="152">
        <f t="shared" si="8"/>
        <v>173860</v>
      </c>
    </row>
    <row r="16" spans="1:21">
      <c r="A16" s="224"/>
      <c r="B16" s="41" t="s">
        <v>10</v>
      </c>
      <c r="C16" s="141">
        <v>9518</v>
      </c>
      <c r="D16" s="6">
        <v>8015</v>
      </c>
      <c r="E16" s="120">
        <v>7214</v>
      </c>
      <c r="F16" s="148">
        <f t="shared" si="0"/>
        <v>24747</v>
      </c>
      <c r="G16" s="141">
        <v>9818</v>
      </c>
      <c r="H16" s="6">
        <v>10886</v>
      </c>
      <c r="I16" s="120">
        <v>8406</v>
      </c>
      <c r="J16" s="148">
        <f t="shared" si="1"/>
        <v>29110</v>
      </c>
      <c r="K16" s="141">
        <v>9391</v>
      </c>
      <c r="L16" s="6">
        <v>11931</v>
      </c>
      <c r="M16" s="120">
        <v>16739</v>
      </c>
      <c r="N16" s="148">
        <f t="shared" si="2"/>
        <v>38061</v>
      </c>
      <c r="O16" s="141">
        <v>13779</v>
      </c>
      <c r="P16" s="6">
        <v>15238</v>
      </c>
      <c r="Q16" s="120">
        <v>13927</v>
      </c>
      <c r="R16" s="148">
        <f t="shared" si="3"/>
        <v>42944</v>
      </c>
      <c r="S16" s="153">
        <f t="shared" si="4"/>
        <v>134862</v>
      </c>
    </row>
    <row r="17" spans="1:19" ht="15.75" thickBot="1">
      <c r="A17" s="225"/>
      <c r="B17" s="50" t="s">
        <v>11</v>
      </c>
      <c r="C17" s="39">
        <v>5766</v>
      </c>
      <c r="D17" s="5">
        <v>4210</v>
      </c>
      <c r="E17" s="117">
        <v>4114</v>
      </c>
      <c r="F17" s="147">
        <f t="shared" si="0"/>
        <v>14090</v>
      </c>
      <c r="G17" s="39">
        <v>4056</v>
      </c>
      <c r="H17" s="5">
        <v>2876</v>
      </c>
      <c r="I17" s="117">
        <v>1447</v>
      </c>
      <c r="J17" s="147">
        <f t="shared" si="1"/>
        <v>8379</v>
      </c>
      <c r="K17" s="39">
        <v>2136</v>
      </c>
      <c r="L17" s="5">
        <v>1449</v>
      </c>
      <c r="M17" s="117">
        <v>2705</v>
      </c>
      <c r="N17" s="147">
        <f t="shared" si="2"/>
        <v>6290</v>
      </c>
      <c r="O17" s="39">
        <v>2808</v>
      </c>
      <c r="P17" s="5">
        <v>3504</v>
      </c>
      <c r="Q17" s="117">
        <v>3927</v>
      </c>
      <c r="R17" s="147">
        <f t="shared" si="3"/>
        <v>10239</v>
      </c>
      <c r="S17" s="150">
        <f t="shared" si="4"/>
        <v>38998</v>
      </c>
    </row>
    <row r="18" spans="1:19">
      <c r="A18" s="232" t="s">
        <v>15</v>
      </c>
      <c r="B18" s="41" t="s">
        <v>24</v>
      </c>
      <c r="C18" s="37">
        <v>7250</v>
      </c>
      <c r="D18" s="8">
        <v>10145</v>
      </c>
      <c r="E18" s="122">
        <v>9320</v>
      </c>
      <c r="F18" s="46">
        <f t="shared" si="0"/>
        <v>26715</v>
      </c>
      <c r="G18" s="37">
        <v>13101</v>
      </c>
      <c r="H18" s="8">
        <v>28560</v>
      </c>
      <c r="I18" s="122">
        <v>15640</v>
      </c>
      <c r="J18" s="46">
        <f t="shared" si="1"/>
        <v>57301</v>
      </c>
      <c r="K18" s="37">
        <v>7840</v>
      </c>
      <c r="L18" s="8">
        <v>8302</v>
      </c>
      <c r="M18" s="122">
        <v>11069</v>
      </c>
      <c r="N18" s="46">
        <f t="shared" si="2"/>
        <v>27211</v>
      </c>
      <c r="O18" s="37">
        <v>11570</v>
      </c>
      <c r="P18" s="8">
        <v>11820</v>
      </c>
      <c r="Q18" s="122">
        <v>10870</v>
      </c>
      <c r="R18" s="46">
        <f t="shared" si="3"/>
        <v>34260</v>
      </c>
      <c r="S18" s="151">
        <f t="shared" si="4"/>
        <v>145487</v>
      </c>
    </row>
    <row r="19" spans="1:19" ht="15.75" thickBot="1">
      <c r="A19" s="224"/>
      <c r="B19" s="43" t="s">
        <v>23</v>
      </c>
      <c r="C19" s="49">
        <f>SUM(C20:C21)</f>
        <v>6355</v>
      </c>
      <c r="D19" s="11">
        <f t="shared" ref="D19:S19" si="9">SUM(D20:D21)</f>
        <v>8197</v>
      </c>
      <c r="E19" s="123">
        <f t="shared" si="9"/>
        <v>3975</v>
      </c>
      <c r="F19" s="47">
        <f t="shared" si="9"/>
        <v>18527</v>
      </c>
      <c r="G19" s="49">
        <f t="shared" si="9"/>
        <v>12359</v>
      </c>
      <c r="H19" s="11">
        <f t="shared" si="9"/>
        <v>12127</v>
      </c>
      <c r="I19" s="11">
        <f t="shared" si="9"/>
        <v>11807</v>
      </c>
      <c r="J19" s="47">
        <f t="shared" si="9"/>
        <v>36293</v>
      </c>
      <c r="K19" s="49">
        <f t="shared" si="9"/>
        <v>7765</v>
      </c>
      <c r="L19" s="11">
        <f t="shared" si="9"/>
        <v>8046</v>
      </c>
      <c r="M19" s="123">
        <f t="shared" si="9"/>
        <v>7735</v>
      </c>
      <c r="N19" s="47">
        <f t="shared" si="9"/>
        <v>23546</v>
      </c>
      <c r="O19" s="49">
        <f t="shared" si="9"/>
        <v>7023</v>
      </c>
      <c r="P19" s="11">
        <f t="shared" si="9"/>
        <v>9436</v>
      </c>
      <c r="Q19" s="123">
        <f t="shared" si="9"/>
        <v>7078</v>
      </c>
      <c r="R19" s="47">
        <f t="shared" si="9"/>
        <v>23537</v>
      </c>
      <c r="S19" s="152">
        <f t="shared" si="9"/>
        <v>101903</v>
      </c>
    </row>
    <row r="20" spans="1:19">
      <c r="A20" s="224"/>
      <c r="B20" s="41" t="s">
        <v>10</v>
      </c>
      <c r="C20" s="141">
        <v>4355</v>
      </c>
      <c r="D20" s="6">
        <v>6450</v>
      </c>
      <c r="E20" s="120">
        <v>2929</v>
      </c>
      <c r="F20" s="148">
        <f t="shared" si="0"/>
        <v>13734</v>
      </c>
      <c r="G20" s="141">
        <v>9249</v>
      </c>
      <c r="H20" s="6">
        <v>7183</v>
      </c>
      <c r="I20" s="120">
        <v>5463</v>
      </c>
      <c r="J20" s="148">
        <f t="shared" si="1"/>
        <v>21895</v>
      </c>
      <c r="K20" s="141">
        <v>5499</v>
      </c>
      <c r="L20" s="6">
        <v>6037</v>
      </c>
      <c r="M20" s="120">
        <v>5547</v>
      </c>
      <c r="N20" s="148">
        <f t="shared" si="2"/>
        <v>17083</v>
      </c>
      <c r="O20" s="141">
        <v>4888</v>
      </c>
      <c r="P20" s="6">
        <v>4101</v>
      </c>
      <c r="Q20" s="120">
        <v>3848</v>
      </c>
      <c r="R20" s="148">
        <f t="shared" si="3"/>
        <v>12837</v>
      </c>
      <c r="S20" s="153">
        <f t="shared" si="4"/>
        <v>65549</v>
      </c>
    </row>
    <row r="21" spans="1:19" ht="15.75" thickBot="1">
      <c r="A21" s="225"/>
      <c r="B21" s="50" t="s">
        <v>11</v>
      </c>
      <c r="C21" s="39">
        <v>2000</v>
      </c>
      <c r="D21" s="5">
        <v>1747</v>
      </c>
      <c r="E21" s="117">
        <v>1046</v>
      </c>
      <c r="F21" s="147">
        <f t="shared" si="0"/>
        <v>4793</v>
      </c>
      <c r="G21" s="39">
        <v>3110</v>
      </c>
      <c r="H21" s="5">
        <v>4944</v>
      </c>
      <c r="I21" s="117">
        <v>6344</v>
      </c>
      <c r="J21" s="147">
        <f t="shared" si="1"/>
        <v>14398</v>
      </c>
      <c r="K21" s="39">
        <v>2266</v>
      </c>
      <c r="L21" s="5">
        <v>2009</v>
      </c>
      <c r="M21" s="117">
        <v>2188</v>
      </c>
      <c r="N21" s="147">
        <f t="shared" si="2"/>
        <v>6463</v>
      </c>
      <c r="O21" s="39">
        <v>2135</v>
      </c>
      <c r="P21" s="5">
        <v>5335</v>
      </c>
      <c r="Q21" s="117">
        <v>3230</v>
      </c>
      <c r="R21" s="147">
        <f t="shared" si="3"/>
        <v>10700</v>
      </c>
      <c r="S21" s="150">
        <f t="shared" si="4"/>
        <v>36354</v>
      </c>
    </row>
    <row r="22" spans="1:19" ht="15.75">
      <c r="A22" s="233" t="s">
        <v>7</v>
      </c>
      <c r="B22" s="68" t="s">
        <v>24</v>
      </c>
      <c r="C22" s="142">
        <f>SUM(C5+C10+C14+C18)</f>
        <v>24075</v>
      </c>
      <c r="D22" s="142">
        <f t="shared" ref="D22:S22" si="10">SUM(D5+D10+D14+D18)</f>
        <v>28636</v>
      </c>
      <c r="E22" s="142">
        <f t="shared" si="10"/>
        <v>25966</v>
      </c>
      <c r="F22" s="142">
        <f t="shared" si="10"/>
        <v>78677</v>
      </c>
      <c r="G22" s="142">
        <f t="shared" si="10"/>
        <v>30477</v>
      </c>
      <c r="H22" s="142">
        <f t="shared" si="10"/>
        <v>45985</v>
      </c>
      <c r="I22" s="142">
        <f t="shared" si="10"/>
        <v>31201</v>
      </c>
      <c r="J22" s="142">
        <f t="shared" si="10"/>
        <v>107663</v>
      </c>
      <c r="K22" s="142">
        <f t="shared" si="10"/>
        <v>26504</v>
      </c>
      <c r="L22" s="142">
        <f t="shared" si="10"/>
        <v>27074</v>
      </c>
      <c r="M22" s="142">
        <f t="shared" si="10"/>
        <v>33804</v>
      </c>
      <c r="N22" s="142">
        <f t="shared" si="10"/>
        <v>87382</v>
      </c>
      <c r="O22" s="142">
        <f t="shared" si="10"/>
        <v>34665</v>
      </c>
      <c r="P22" s="142">
        <f t="shared" si="10"/>
        <v>39847</v>
      </c>
      <c r="Q22" s="142">
        <f t="shared" si="10"/>
        <v>32200</v>
      </c>
      <c r="R22" s="142">
        <f t="shared" si="10"/>
        <v>106712</v>
      </c>
      <c r="S22" s="142">
        <f t="shared" si="10"/>
        <v>380434</v>
      </c>
    </row>
    <row r="23" spans="1:19" ht="16.5" thickBot="1">
      <c r="A23" s="226"/>
      <c r="B23" s="71" t="s">
        <v>23</v>
      </c>
      <c r="C23" s="143">
        <f>SUM(C6+C11+C15+C19)</f>
        <v>24049</v>
      </c>
      <c r="D23" s="143">
        <f t="shared" ref="D23:S23" si="11">SUM(D6+D11+D15+D19)</f>
        <v>23460</v>
      </c>
      <c r="E23" s="143">
        <f t="shared" si="11"/>
        <v>17553</v>
      </c>
      <c r="F23" s="143">
        <f>SUM(F6+F11+F15+F19)</f>
        <v>65062</v>
      </c>
      <c r="G23" s="143">
        <f t="shared" si="11"/>
        <v>28765</v>
      </c>
      <c r="H23" s="143">
        <f t="shared" si="11"/>
        <v>28686</v>
      </c>
      <c r="I23" s="143">
        <f t="shared" si="11"/>
        <v>25672</v>
      </c>
      <c r="J23" s="143">
        <f t="shared" si="11"/>
        <v>83123</v>
      </c>
      <c r="K23" s="143">
        <f t="shared" si="11"/>
        <v>24454</v>
      </c>
      <c r="L23" s="143">
        <f t="shared" si="11"/>
        <v>26190</v>
      </c>
      <c r="M23" s="143">
        <f t="shared" si="11"/>
        <v>31400</v>
      </c>
      <c r="N23" s="143">
        <f t="shared" si="11"/>
        <v>82044</v>
      </c>
      <c r="O23" s="143">
        <f t="shared" si="11"/>
        <v>28502</v>
      </c>
      <c r="P23" s="143">
        <f t="shared" si="11"/>
        <v>33435</v>
      </c>
      <c r="Q23" s="143">
        <f t="shared" si="11"/>
        <v>27264</v>
      </c>
      <c r="R23" s="143">
        <f t="shared" si="11"/>
        <v>89201</v>
      </c>
      <c r="S23" s="143">
        <f t="shared" si="11"/>
        <v>319430</v>
      </c>
    </row>
    <row r="24" spans="1:19">
      <c r="A24" s="226"/>
      <c r="B24" s="41" t="s">
        <v>10</v>
      </c>
      <c r="C24" s="141">
        <f>SUM(C7+C12+C16+C20)</f>
        <v>15114</v>
      </c>
      <c r="D24" s="141">
        <f t="shared" ref="D24:S24" si="12">SUM(D7+D12+D16+D20)</f>
        <v>16609</v>
      </c>
      <c r="E24" s="141">
        <f t="shared" si="12"/>
        <v>11630</v>
      </c>
      <c r="F24" s="141">
        <f t="shared" si="12"/>
        <v>43353</v>
      </c>
      <c r="G24" s="141">
        <f t="shared" si="12"/>
        <v>20962</v>
      </c>
      <c r="H24" s="141">
        <f>SUM(H7+H12+H16+H20)</f>
        <v>20348</v>
      </c>
      <c r="I24" s="141">
        <f t="shared" si="12"/>
        <v>17284</v>
      </c>
      <c r="J24" s="141">
        <f t="shared" si="12"/>
        <v>58594</v>
      </c>
      <c r="K24" s="141">
        <f t="shared" si="12"/>
        <v>18811</v>
      </c>
      <c r="L24" s="141">
        <f t="shared" si="12"/>
        <v>22206</v>
      </c>
      <c r="M24" s="141">
        <f t="shared" si="12"/>
        <v>25798</v>
      </c>
      <c r="N24" s="141">
        <f t="shared" si="12"/>
        <v>66815</v>
      </c>
      <c r="O24" s="141">
        <f t="shared" si="12"/>
        <v>22715</v>
      </c>
      <c r="P24" s="141">
        <f t="shared" si="12"/>
        <v>23528</v>
      </c>
      <c r="Q24" s="141">
        <f t="shared" si="12"/>
        <v>19229</v>
      </c>
      <c r="R24" s="141">
        <f t="shared" si="12"/>
        <v>65472</v>
      </c>
      <c r="S24" s="141">
        <f t="shared" si="12"/>
        <v>234234</v>
      </c>
    </row>
    <row r="25" spans="1:19" ht="15.75" thickBot="1">
      <c r="A25" s="227"/>
      <c r="B25" s="50" t="s">
        <v>11</v>
      </c>
      <c r="C25" s="49">
        <f>SUM(C8+C13+C17+C21)</f>
        <v>8935</v>
      </c>
      <c r="D25" s="49">
        <f t="shared" ref="D25:R25" si="13">SUM(D8+D13+D17+D21)</f>
        <v>6851</v>
      </c>
      <c r="E25" s="49">
        <f t="shared" si="13"/>
        <v>5923</v>
      </c>
      <c r="F25" s="49">
        <f t="shared" si="13"/>
        <v>21709</v>
      </c>
      <c r="G25" s="49">
        <f t="shared" si="13"/>
        <v>7803</v>
      </c>
      <c r="H25" s="49">
        <f t="shared" si="13"/>
        <v>8338</v>
      </c>
      <c r="I25" s="49">
        <f>SUM(I8,I13,I17,I21)</f>
        <v>8388</v>
      </c>
      <c r="J25" s="49">
        <f t="shared" si="13"/>
        <v>24529</v>
      </c>
      <c r="K25" s="49">
        <f t="shared" si="13"/>
        <v>4881</v>
      </c>
      <c r="L25" s="49">
        <f t="shared" si="13"/>
        <v>3984</v>
      </c>
      <c r="M25" s="49">
        <f t="shared" si="13"/>
        <v>5602</v>
      </c>
      <c r="N25" s="49">
        <f t="shared" si="13"/>
        <v>14467</v>
      </c>
      <c r="O25" s="49">
        <f t="shared" si="13"/>
        <v>5787</v>
      </c>
      <c r="P25" s="49">
        <f t="shared" si="13"/>
        <v>9907</v>
      </c>
      <c r="Q25" s="49">
        <f t="shared" si="13"/>
        <v>8035</v>
      </c>
      <c r="R25" s="49">
        <f t="shared" si="13"/>
        <v>23729</v>
      </c>
      <c r="S25" s="49">
        <f>SUM(S8+S13+S17+S21)</f>
        <v>84434</v>
      </c>
    </row>
    <row r="26" spans="1:19" ht="15.75" thickBot="1">
      <c r="A26" s="165"/>
      <c r="B26" s="50" t="s">
        <v>63</v>
      </c>
      <c r="C26" s="49">
        <f>SUM(C9)</f>
        <v>0</v>
      </c>
      <c r="D26" s="49">
        <f t="shared" ref="D26:S26" si="14">SUM(D9)</f>
        <v>0</v>
      </c>
      <c r="E26" s="49">
        <f t="shared" si="14"/>
        <v>0</v>
      </c>
      <c r="F26" s="49">
        <f t="shared" si="14"/>
        <v>0</v>
      </c>
      <c r="G26" s="49">
        <f t="shared" si="14"/>
        <v>0</v>
      </c>
      <c r="H26" s="49">
        <f t="shared" si="14"/>
        <v>0</v>
      </c>
      <c r="I26" s="49">
        <f t="shared" si="14"/>
        <v>0</v>
      </c>
      <c r="J26" s="49">
        <f t="shared" si="14"/>
        <v>0</v>
      </c>
      <c r="K26" s="49">
        <f t="shared" si="14"/>
        <v>762</v>
      </c>
      <c r="L26" s="49">
        <f t="shared" si="14"/>
        <v>0</v>
      </c>
      <c r="M26" s="49">
        <f t="shared" si="14"/>
        <v>0</v>
      </c>
      <c r="N26" s="49">
        <f t="shared" si="14"/>
        <v>762</v>
      </c>
      <c r="O26" s="49">
        <f t="shared" si="14"/>
        <v>0</v>
      </c>
      <c r="P26" s="49">
        <f t="shared" si="14"/>
        <v>0</v>
      </c>
      <c r="Q26" s="49">
        <f t="shared" si="14"/>
        <v>0</v>
      </c>
      <c r="R26" s="49">
        <f t="shared" si="14"/>
        <v>0</v>
      </c>
      <c r="S26" s="49">
        <f t="shared" si="14"/>
        <v>762</v>
      </c>
    </row>
    <row r="27" spans="1:19" ht="27.75" customHeight="1">
      <c r="B27" s="163" t="s">
        <v>53</v>
      </c>
    </row>
    <row r="28" spans="1:19" ht="24" customHeight="1">
      <c r="B28" s="178" t="s">
        <v>64</v>
      </c>
      <c r="C28">
        <f>C24*1.5602+C25*20.53</f>
        <v>207016.41280000002</v>
      </c>
      <c r="D28">
        <f t="shared" ref="D28:S28" si="15">D24*1.5602+D25*20.53</f>
        <v>166564.39179999998</v>
      </c>
      <c r="E28">
        <f t="shared" si="15"/>
        <v>139744.31599999999</v>
      </c>
      <c r="F28" s="177">
        <f t="shared" si="15"/>
        <v>513325.12060000002</v>
      </c>
      <c r="G28">
        <f t="shared" si="15"/>
        <v>192900.5024</v>
      </c>
      <c r="H28">
        <f t="shared" si="15"/>
        <v>202926.08960000001</v>
      </c>
      <c r="I28">
        <f t="shared" si="15"/>
        <v>199172.13680000001</v>
      </c>
      <c r="J28" s="177">
        <f t="shared" si="15"/>
        <v>594998.72880000004</v>
      </c>
      <c r="K28">
        <f t="shared" si="15"/>
        <v>129555.85220000001</v>
      </c>
      <c r="L28">
        <f t="shared" si="15"/>
        <v>116437.32120000001</v>
      </c>
      <c r="M28">
        <f t="shared" si="15"/>
        <v>155259.09960000002</v>
      </c>
      <c r="N28" s="177">
        <f t="shared" si="15"/>
        <v>401252.27300000004</v>
      </c>
      <c r="O28">
        <f t="shared" si="15"/>
        <v>154247.05300000001</v>
      </c>
      <c r="P28">
        <f t="shared" si="15"/>
        <v>240099.09560000003</v>
      </c>
      <c r="Q28">
        <f t="shared" si="15"/>
        <v>194959.63580000002</v>
      </c>
      <c r="R28" s="177">
        <f t="shared" si="15"/>
        <v>589305.7844</v>
      </c>
      <c r="S28">
        <f t="shared" si="15"/>
        <v>2098881.9068</v>
      </c>
    </row>
    <row r="30" spans="1:19">
      <c r="A30" t="s">
        <v>62</v>
      </c>
      <c r="C30" s="176">
        <f>C22-C23</f>
        <v>26</v>
      </c>
      <c r="D30" s="176">
        <f t="shared" ref="D30:S30" si="16">D22-D23</f>
        <v>5176</v>
      </c>
      <c r="E30" s="176">
        <f t="shared" si="16"/>
        <v>8413</v>
      </c>
      <c r="F30" s="176">
        <f t="shared" si="16"/>
        <v>13615</v>
      </c>
      <c r="G30" s="176">
        <f t="shared" si="16"/>
        <v>1712</v>
      </c>
      <c r="H30" s="176">
        <f t="shared" si="16"/>
        <v>17299</v>
      </c>
      <c r="I30" s="176">
        <f t="shared" si="16"/>
        <v>5529</v>
      </c>
      <c r="J30" s="176">
        <f t="shared" si="16"/>
        <v>24540</v>
      </c>
      <c r="K30" s="176">
        <f t="shared" si="16"/>
        <v>2050</v>
      </c>
      <c r="L30" s="176">
        <f t="shared" si="16"/>
        <v>884</v>
      </c>
      <c r="M30" s="176">
        <f t="shared" si="16"/>
        <v>2404</v>
      </c>
      <c r="N30" s="176">
        <f t="shared" si="16"/>
        <v>5338</v>
      </c>
      <c r="O30" s="176">
        <f t="shared" si="16"/>
        <v>6163</v>
      </c>
      <c r="P30" s="176">
        <f t="shared" si="16"/>
        <v>6412</v>
      </c>
      <c r="Q30" s="176">
        <f t="shared" si="16"/>
        <v>4936</v>
      </c>
      <c r="R30" s="176">
        <f t="shared" si="16"/>
        <v>17511</v>
      </c>
      <c r="S30" s="176">
        <f t="shared" si="16"/>
        <v>61004</v>
      </c>
    </row>
    <row r="35" spans="1:19" ht="20.25">
      <c r="C35" s="234" t="s">
        <v>52</v>
      </c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</row>
    <row r="36" spans="1:19" ht="19.5" thickBot="1">
      <c r="A36" s="1"/>
      <c r="B36" s="1"/>
      <c r="C36" s="1"/>
      <c r="D36" s="231" t="s">
        <v>58</v>
      </c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1:19">
      <c r="A37" s="229" t="s">
        <v>51</v>
      </c>
      <c r="B37" s="8"/>
      <c r="C37" s="28" t="s">
        <v>26</v>
      </c>
      <c r="D37" s="28" t="s">
        <v>27</v>
      </c>
      <c r="E37" s="156" t="s">
        <v>28</v>
      </c>
      <c r="F37" s="144" t="s">
        <v>25</v>
      </c>
      <c r="G37" s="51" t="s">
        <v>29</v>
      </c>
      <c r="H37" s="28" t="s">
        <v>30</v>
      </c>
      <c r="I37" s="156" t="s">
        <v>31</v>
      </c>
      <c r="J37" s="144" t="s">
        <v>32</v>
      </c>
      <c r="K37" s="51" t="s">
        <v>33</v>
      </c>
      <c r="L37" s="28" t="s">
        <v>34</v>
      </c>
      <c r="M37" s="156" t="s">
        <v>35</v>
      </c>
      <c r="N37" s="144" t="s">
        <v>36</v>
      </c>
      <c r="O37" s="51" t="s">
        <v>37</v>
      </c>
      <c r="P37" s="28" t="s">
        <v>38</v>
      </c>
      <c r="Q37" s="157" t="s">
        <v>39</v>
      </c>
      <c r="R37" s="144" t="s">
        <v>40</v>
      </c>
      <c r="S37" s="149" t="s">
        <v>41</v>
      </c>
    </row>
    <row r="38" spans="1:19" ht="15.75" thickBot="1">
      <c r="A38" s="230"/>
      <c r="B38" s="11"/>
      <c r="C38" s="11"/>
      <c r="D38" s="11"/>
      <c r="E38" s="123"/>
      <c r="F38" s="47"/>
      <c r="G38" s="49"/>
      <c r="H38" s="11"/>
      <c r="I38" s="123"/>
      <c r="J38" s="47"/>
      <c r="K38" s="49"/>
      <c r="L38" s="11"/>
      <c r="M38" s="123"/>
      <c r="N38" s="47"/>
      <c r="O38" s="49"/>
      <c r="P38" s="11"/>
      <c r="Q38" s="123"/>
      <c r="R38" s="47"/>
      <c r="S38" s="152"/>
    </row>
    <row r="39" spans="1:19" ht="15.75" thickBot="1">
      <c r="A39" s="224" t="s">
        <v>1</v>
      </c>
      <c r="B39" s="50" t="s">
        <v>23</v>
      </c>
      <c r="C39" s="49">
        <f>SUM(C40:C41)</f>
        <v>7670</v>
      </c>
      <c r="D39" s="11">
        <f t="shared" ref="D39:S39" si="17">SUM(D40:D41)</f>
        <v>3464</v>
      </c>
      <c r="E39" s="123">
        <f t="shared" si="17"/>
        <v>0</v>
      </c>
      <c r="F39" s="47">
        <f t="shared" si="17"/>
        <v>11134</v>
      </c>
      <c r="G39" s="49">
        <f t="shared" si="17"/>
        <v>0</v>
      </c>
      <c r="H39" s="11">
        <f t="shared" si="17"/>
        <v>0</v>
      </c>
      <c r="I39" s="123">
        <f t="shared" si="17"/>
        <v>0</v>
      </c>
      <c r="J39" s="47">
        <f t="shared" si="17"/>
        <v>0</v>
      </c>
      <c r="K39" s="49">
        <f t="shared" si="17"/>
        <v>0</v>
      </c>
      <c r="L39" s="11">
        <f t="shared" si="17"/>
        <v>0</v>
      </c>
      <c r="M39" s="123">
        <f t="shared" si="17"/>
        <v>0</v>
      </c>
      <c r="N39" s="47">
        <f t="shared" si="17"/>
        <v>0</v>
      </c>
      <c r="O39" s="49">
        <f t="shared" si="17"/>
        <v>0</v>
      </c>
      <c r="P39" s="11">
        <f t="shared" si="17"/>
        <v>0</v>
      </c>
      <c r="Q39" s="123">
        <f t="shared" si="17"/>
        <v>0</v>
      </c>
      <c r="R39" s="47">
        <f t="shared" si="17"/>
        <v>0</v>
      </c>
      <c r="S39" s="152">
        <f t="shared" si="17"/>
        <v>11134</v>
      </c>
    </row>
    <row r="40" spans="1:19">
      <c r="A40" s="224"/>
      <c r="B40" s="66" t="s">
        <v>10</v>
      </c>
      <c r="C40" s="141">
        <v>5871</v>
      </c>
      <c r="D40" s="6">
        <v>2090</v>
      </c>
      <c r="E40" s="120"/>
      <c r="F40" s="148">
        <f t="shared" ref="F40:F41" si="18">SUM(C40:E40)</f>
        <v>7961</v>
      </c>
      <c r="G40" s="141"/>
      <c r="H40" s="6"/>
      <c r="I40" s="120"/>
      <c r="J40" s="148">
        <f t="shared" ref="J40:J41" si="19">SUM(G40:I40)</f>
        <v>0</v>
      </c>
      <c r="K40" s="141"/>
      <c r="L40" s="6"/>
      <c r="M40" s="120"/>
      <c r="N40" s="148">
        <f t="shared" ref="N40:N41" si="20">SUM(K40:M40)</f>
        <v>0</v>
      </c>
      <c r="O40" s="141"/>
      <c r="P40" s="6"/>
      <c r="Q40" s="120"/>
      <c r="R40" s="148">
        <f t="shared" ref="R40:R41" si="21">SUM(O40:Q40)</f>
        <v>0</v>
      </c>
      <c r="S40" s="153">
        <f t="shared" ref="S40:S41" si="22">SUM(R40,N40,J40,F40)</f>
        <v>7961</v>
      </c>
    </row>
    <row r="41" spans="1:19" ht="15.75" thickBot="1">
      <c r="A41" s="225"/>
      <c r="B41" s="50" t="s">
        <v>11</v>
      </c>
      <c r="C41" s="39">
        <v>1799</v>
      </c>
      <c r="D41" s="5">
        <v>1374</v>
      </c>
      <c r="E41" s="117"/>
      <c r="F41" s="147">
        <f t="shared" si="18"/>
        <v>3173</v>
      </c>
      <c r="G41" s="39"/>
      <c r="H41" s="5"/>
      <c r="I41" s="117"/>
      <c r="J41" s="147">
        <f t="shared" si="19"/>
        <v>0</v>
      </c>
      <c r="K41" s="39"/>
      <c r="L41" s="5"/>
      <c r="M41" s="117"/>
      <c r="N41" s="147">
        <f t="shared" si="20"/>
        <v>0</v>
      </c>
      <c r="O41" s="39"/>
      <c r="P41" s="5"/>
      <c r="Q41" s="117"/>
      <c r="R41" s="147">
        <f t="shared" si="21"/>
        <v>0</v>
      </c>
      <c r="S41" s="150">
        <f t="shared" si="22"/>
        <v>3173</v>
      </c>
    </row>
    <row r="42" spans="1:19" ht="15.75" thickBot="1">
      <c r="A42" s="224" t="s">
        <v>12</v>
      </c>
      <c r="B42" s="43" t="s">
        <v>23</v>
      </c>
      <c r="C42" s="49">
        <f>SUM(C43:C44)</f>
        <v>0</v>
      </c>
      <c r="D42" s="10">
        <f t="shared" ref="D42:H42" si="23">SUM(D43:D44)</f>
        <v>0</v>
      </c>
      <c r="E42" s="119">
        <f t="shared" si="23"/>
        <v>0</v>
      </c>
      <c r="F42" s="47">
        <f t="shared" si="23"/>
        <v>0</v>
      </c>
      <c r="G42" s="49">
        <f t="shared" si="23"/>
        <v>633</v>
      </c>
      <c r="H42" s="10">
        <f t="shared" si="23"/>
        <v>1450</v>
      </c>
      <c r="I42" s="119">
        <f>SUM(I43:I44)</f>
        <v>2150</v>
      </c>
      <c r="J42" s="47">
        <f t="shared" ref="J42:S42" si="24">SUM(J43:J44)</f>
        <v>4233</v>
      </c>
      <c r="K42" s="49">
        <f t="shared" si="24"/>
        <v>2150</v>
      </c>
      <c r="L42" s="10">
        <f t="shared" si="24"/>
        <v>2150</v>
      </c>
      <c r="M42" s="119">
        <f t="shared" si="24"/>
        <v>2150</v>
      </c>
      <c r="N42" s="47">
        <f t="shared" si="24"/>
        <v>6450</v>
      </c>
      <c r="O42" s="49">
        <f t="shared" si="24"/>
        <v>2150</v>
      </c>
      <c r="P42" s="10">
        <f t="shared" si="24"/>
        <v>2150</v>
      </c>
      <c r="Q42" s="119">
        <f t="shared" si="24"/>
        <v>1100</v>
      </c>
      <c r="R42" s="47">
        <f t="shared" si="24"/>
        <v>5400</v>
      </c>
      <c r="S42" s="152">
        <f t="shared" si="24"/>
        <v>16083</v>
      </c>
    </row>
    <row r="43" spans="1:19">
      <c r="A43" s="224"/>
      <c r="B43" s="41" t="s">
        <v>10</v>
      </c>
      <c r="C43" s="141"/>
      <c r="D43" s="6"/>
      <c r="E43" s="120"/>
      <c r="F43" s="148">
        <f t="shared" ref="F43:F44" si="25">SUM(C43:E43)</f>
        <v>0</v>
      </c>
      <c r="G43" s="141">
        <v>489</v>
      </c>
      <c r="H43" s="6">
        <v>1300</v>
      </c>
      <c r="I43" s="120">
        <v>2000</v>
      </c>
      <c r="J43" s="148">
        <f t="shared" ref="J43:J44" si="26">SUM(G43:I43)</f>
        <v>3789</v>
      </c>
      <c r="K43" s="141">
        <v>2000</v>
      </c>
      <c r="L43" s="6">
        <v>2000</v>
      </c>
      <c r="M43" s="120">
        <v>2000</v>
      </c>
      <c r="N43" s="148">
        <f t="shared" ref="N43:N44" si="27">SUM(K43:M43)</f>
        <v>6000</v>
      </c>
      <c r="O43" s="141">
        <v>2000</v>
      </c>
      <c r="P43" s="6">
        <v>2000</v>
      </c>
      <c r="Q43" s="120">
        <v>1000</v>
      </c>
      <c r="R43" s="148">
        <f t="shared" ref="R43:R44" si="28">SUM(O43:Q43)</f>
        <v>5000</v>
      </c>
      <c r="S43" s="153">
        <f t="shared" ref="S43:S44" si="29">SUM(R43,N43,J43,F43)</f>
        <v>14789</v>
      </c>
    </row>
    <row r="44" spans="1:19" ht="15.75" thickBot="1">
      <c r="A44" s="225"/>
      <c r="B44" s="50" t="s">
        <v>11</v>
      </c>
      <c r="C44" s="39"/>
      <c r="D44" s="5"/>
      <c r="E44" s="117"/>
      <c r="F44" s="147">
        <f t="shared" si="25"/>
        <v>0</v>
      </c>
      <c r="G44" s="39">
        <v>144</v>
      </c>
      <c r="H44" s="5">
        <v>150</v>
      </c>
      <c r="I44" s="117">
        <v>150</v>
      </c>
      <c r="J44" s="147">
        <f t="shared" si="26"/>
        <v>444</v>
      </c>
      <c r="K44" s="39">
        <v>150</v>
      </c>
      <c r="L44" s="5">
        <v>150</v>
      </c>
      <c r="M44" s="117">
        <v>150</v>
      </c>
      <c r="N44" s="147">
        <f t="shared" si="27"/>
        <v>450</v>
      </c>
      <c r="O44" s="39">
        <v>150</v>
      </c>
      <c r="P44" s="5">
        <v>150</v>
      </c>
      <c r="Q44" s="117">
        <v>100</v>
      </c>
      <c r="R44" s="147">
        <f t="shared" si="28"/>
        <v>400</v>
      </c>
      <c r="S44" s="150">
        <f t="shared" si="29"/>
        <v>1294</v>
      </c>
    </row>
    <row r="45" spans="1:19" ht="15.75" thickBot="1">
      <c r="A45" s="224" t="s">
        <v>13</v>
      </c>
      <c r="B45" s="43" t="s">
        <v>23</v>
      </c>
      <c r="C45" s="49">
        <f>SUM(C46:C47)</f>
        <v>1648</v>
      </c>
      <c r="D45" s="10">
        <f t="shared" ref="D45:S45" si="30">SUM(D46:D47)</f>
        <v>2217</v>
      </c>
      <c r="E45" s="119">
        <f t="shared" si="30"/>
        <v>1976</v>
      </c>
      <c r="F45" s="47">
        <f t="shared" si="30"/>
        <v>5841</v>
      </c>
      <c r="G45" s="49">
        <f t="shared" si="30"/>
        <v>1561</v>
      </c>
      <c r="H45" s="10">
        <f t="shared" si="30"/>
        <v>1700</v>
      </c>
      <c r="I45" s="119">
        <f t="shared" si="30"/>
        <v>2400</v>
      </c>
      <c r="J45" s="47">
        <f t="shared" si="30"/>
        <v>5661</v>
      </c>
      <c r="K45" s="49">
        <f t="shared" si="30"/>
        <v>2400</v>
      </c>
      <c r="L45" s="10">
        <f t="shared" si="30"/>
        <v>2400</v>
      </c>
      <c r="M45" s="119">
        <f t="shared" si="30"/>
        <v>2400</v>
      </c>
      <c r="N45" s="47">
        <f t="shared" si="30"/>
        <v>7200</v>
      </c>
      <c r="O45" s="49">
        <f t="shared" si="30"/>
        <v>2500</v>
      </c>
      <c r="P45" s="10">
        <f t="shared" si="30"/>
        <v>2500</v>
      </c>
      <c r="Q45" s="119">
        <f t="shared" si="30"/>
        <v>1500</v>
      </c>
      <c r="R45" s="47">
        <f t="shared" si="30"/>
        <v>6500</v>
      </c>
      <c r="S45" s="152">
        <f t="shared" si="30"/>
        <v>25202</v>
      </c>
    </row>
    <row r="46" spans="1:19">
      <c r="A46" s="224"/>
      <c r="B46" s="41" t="s">
        <v>10</v>
      </c>
      <c r="C46" s="141">
        <v>836</v>
      </c>
      <c r="D46" s="6">
        <v>1229</v>
      </c>
      <c r="E46" s="120">
        <v>1392</v>
      </c>
      <c r="F46" s="148">
        <f t="shared" ref="F46:F47" si="31">SUM(C46:E46)</f>
        <v>3457</v>
      </c>
      <c r="G46" s="141">
        <v>1139</v>
      </c>
      <c r="H46" s="6">
        <v>1300</v>
      </c>
      <c r="I46" s="120">
        <v>2000</v>
      </c>
      <c r="J46" s="148">
        <f t="shared" ref="J46:J47" si="32">SUM(G46:I46)</f>
        <v>4439</v>
      </c>
      <c r="K46" s="141">
        <v>2000</v>
      </c>
      <c r="L46" s="6">
        <v>2000</v>
      </c>
      <c r="M46" s="120">
        <v>2000</v>
      </c>
      <c r="N46" s="148">
        <f t="shared" ref="N46:N47" si="33">SUM(K46:M46)</f>
        <v>6000</v>
      </c>
      <c r="O46" s="141">
        <v>2000</v>
      </c>
      <c r="P46" s="6">
        <v>2000</v>
      </c>
      <c r="Q46" s="120">
        <v>1000</v>
      </c>
      <c r="R46" s="148">
        <f t="shared" ref="R46:R47" si="34">SUM(O46:Q46)</f>
        <v>5000</v>
      </c>
      <c r="S46" s="153">
        <f t="shared" ref="S46:S47" si="35">SUM(R46,N46,J46,F46)</f>
        <v>18896</v>
      </c>
    </row>
    <row r="47" spans="1:19" ht="15.75" thickBot="1">
      <c r="A47" s="225"/>
      <c r="B47" s="50" t="s">
        <v>11</v>
      </c>
      <c r="C47" s="39">
        <v>812</v>
      </c>
      <c r="D47" s="5">
        <v>988</v>
      </c>
      <c r="E47" s="117">
        <v>584</v>
      </c>
      <c r="F47" s="147">
        <f t="shared" si="31"/>
        <v>2384</v>
      </c>
      <c r="G47" s="39">
        <v>422</v>
      </c>
      <c r="H47" s="5">
        <v>400</v>
      </c>
      <c r="I47" s="117">
        <v>400</v>
      </c>
      <c r="J47" s="147">
        <f t="shared" si="32"/>
        <v>1222</v>
      </c>
      <c r="K47" s="39">
        <v>400</v>
      </c>
      <c r="L47" s="5">
        <v>400</v>
      </c>
      <c r="M47" s="117">
        <v>400</v>
      </c>
      <c r="N47" s="147">
        <f t="shared" si="33"/>
        <v>1200</v>
      </c>
      <c r="O47" s="39">
        <v>500</v>
      </c>
      <c r="P47" s="5">
        <v>500</v>
      </c>
      <c r="Q47" s="117">
        <v>500</v>
      </c>
      <c r="R47" s="147">
        <f t="shared" si="34"/>
        <v>1500</v>
      </c>
      <c r="S47" s="150">
        <f t="shared" si="35"/>
        <v>6306</v>
      </c>
    </row>
    <row r="48" spans="1:19" ht="15.75" thickBot="1">
      <c r="A48" s="224" t="s">
        <v>14</v>
      </c>
      <c r="B48" s="43" t="s">
        <v>23</v>
      </c>
      <c r="C48" s="49">
        <f>SUM(C49:C50)</f>
        <v>14423</v>
      </c>
      <c r="D48" s="10">
        <f t="shared" ref="D48:S48" si="36">SUM(D49:D50)</f>
        <v>11216</v>
      </c>
      <c r="E48" s="119">
        <f t="shared" si="36"/>
        <v>18153</v>
      </c>
      <c r="F48" s="47">
        <f t="shared" si="36"/>
        <v>43792</v>
      </c>
      <c r="G48" s="49">
        <f t="shared" si="36"/>
        <v>10726</v>
      </c>
      <c r="H48" s="10">
        <f t="shared" si="36"/>
        <v>10500</v>
      </c>
      <c r="I48" s="119">
        <f t="shared" si="36"/>
        <v>13500</v>
      </c>
      <c r="J48" s="47">
        <f t="shared" si="36"/>
        <v>34726</v>
      </c>
      <c r="K48" s="49">
        <f t="shared" si="36"/>
        <v>16000</v>
      </c>
      <c r="L48" s="10">
        <f t="shared" si="36"/>
        <v>16500</v>
      </c>
      <c r="M48" s="119">
        <f t="shared" si="36"/>
        <v>16500</v>
      </c>
      <c r="N48" s="47">
        <f t="shared" si="36"/>
        <v>49000</v>
      </c>
      <c r="O48" s="49">
        <f t="shared" si="36"/>
        <v>17500</v>
      </c>
      <c r="P48" s="10">
        <f t="shared" si="36"/>
        <v>18000</v>
      </c>
      <c r="Q48" s="119">
        <f t="shared" si="36"/>
        <v>18000</v>
      </c>
      <c r="R48" s="47">
        <f t="shared" si="36"/>
        <v>53500</v>
      </c>
      <c r="S48" s="152">
        <f t="shared" si="36"/>
        <v>181018</v>
      </c>
    </row>
    <row r="49" spans="1:19">
      <c r="A49" s="224"/>
      <c r="B49" s="41" t="s">
        <v>10</v>
      </c>
      <c r="C49" s="141">
        <v>8192</v>
      </c>
      <c r="D49" s="6">
        <v>5731</v>
      </c>
      <c r="E49" s="120">
        <v>14232</v>
      </c>
      <c r="F49" s="148">
        <f t="shared" ref="F49:F50" si="37">SUM(C49:E49)</f>
        <v>28155</v>
      </c>
      <c r="G49" s="141">
        <v>6873</v>
      </c>
      <c r="H49" s="6">
        <v>8500</v>
      </c>
      <c r="I49" s="120">
        <v>11500</v>
      </c>
      <c r="J49" s="148">
        <f t="shared" ref="J49:J50" si="38">SUM(G49:I49)</f>
        <v>26873</v>
      </c>
      <c r="K49" s="141">
        <v>13000</v>
      </c>
      <c r="L49" s="141">
        <v>13000</v>
      </c>
      <c r="M49" s="141">
        <v>13000</v>
      </c>
      <c r="N49" s="148">
        <f t="shared" ref="N49:N50" si="39">SUM(K49:M49)</f>
        <v>39000</v>
      </c>
      <c r="O49" s="141">
        <v>13000</v>
      </c>
      <c r="P49" s="141">
        <v>13000</v>
      </c>
      <c r="Q49" s="141">
        <v>13000</v>
      </c>
      <c r="R49" s="148">
        <f t="shared" ref="R49:R50" si="40">SUM(O49:Q49)</f>
        <v>39000</v>
      </c>
      <c r="S49" s="153">
        <f t="shared" ref="S49:S50" si="41">SUM(R49,N49,J49,F49)</f>
        <v>133028</v>
      </c>
    </row>
    <row r="50" spans="1:19" ht="15.75" thickBot="1">
      <c r="A50" s="225"/>
      <c r="B50" s="50" t="s">
        <v>11</v>
      </c>
      <c r="C50" s="39">
        <v>6231</v>
      </c>
      <c r="D50" s="5">
        <v>5485</v>
      </c>
      <c r="E50" s="117">
        <v>3921</v>
      </c>
      <c r="F50" s="147">
        <f t="shared" si="37"/>
        <v>15637</v>
      </c>
      <c r="G50" s="39">
        <v>3853</v>
      </c>
      <c r="H50" s="5">
        <v>2000</v>
      </c>
      <c r="I50" s="117">
        <v>2000</v>
      </c>
      <c r="J50" s="147">
        <f t="shared" si="38"/>
        <v>7853</v>
      </c>
      <c r="K50" s="39">
        <v>3000</v>
      </c>
      <c r="L50" s="39">
        <v>3500</v>
      </c>
      <c r="M50" s="39">
        <v>3500</v>
      </c>
      <c r="N50" s="147">
        <f t="shared" si="39"/>
        <v>10000</v>
      </c>
      <c r="O50" s="39">
        <v>4500</v>
      </c>
      <c r="P50" s="5">
        <v>5000</v>
      </c>
      <c r="Q50" s="117">
        <v>5000</v>
      </c>
      <c r="R50" s="147">
        <f t="shared" si="40"/>
        <v>14500</v>
      </c>
      <c r="S50" s="150">
        <f t="shared" si="41"/>
        <v>47990</v>
      </c>
    </row>
    <row r="51" spans="1:19" ht="15.75" thickBot="1">
      <c r="A51" s="224" t="s">
        <v>15</v>
      </c>
      <c r="B51" s="43" t="s">
        <v>23</v>
      </c>
      <c r="C51" s="49">
        <f>SUM(C52:C53)</f>
        <v>6642</v>
      </c>
      <c r="D51" s="11">
        <f t="shared" ref="D51:S51" si="42">SUM(D52:D53)</f>
        <v>10417</v>
      </c>
      <c r="E51" s="123">
        <f t="shared" si="42"/>
        <v>1999</v>
      </c>
      <c r="F51" s="47">
        <f t="shared" si="42"/>
        <v>19058</v>
      </c>
      <c r="G51" s="49">
        <f t="shared" si="42"/>
        <v>5150</v>
      </c>
      <c r="H51" s="11">
        <f t="shared" si="42"/>
        <v>5700</v>
      </c>
      <c r="I51" s="123">
        <f t="shared" si="42"/>
        <v>6200</v>
      </c>
      <c r="J51" s="47">
        <f t="shared" si="42"/>
        <v>17050</v>
      </c>
      <c r="K51" s="49">
        <f t="shared" si="42"/>
        <v>6500</v>
      </c>
      <c r="L51" s="11">
        <f t="shared" si="42"/>
        <v>6500</v>
      </c>
      <c r="M51" s="123">
        <f t="shared" si="42"/>
        <v>6500</v>
      </c>
      <c r="N51" s="47">
        <f t="shared" si="42"/>
        <v>19500</v>
      </c>
      <c r="O51" s="49">
        <f t="shared" si="42"/>
        <v>7000</v>
      </c>
      <c r="P51" s="11">
        <f t="shared" si="42"/>
        <v>7000</v>
      </c>
      <c r="Q51" s="123">
        <f t="shared" si="42"/>
        <v>7000</v>
      </c>
      <c r="R51" s="47">
        <f t="shared" si="42"/>
        <v>21000</v>
      </c>
      <c r="S51" s="152">
        <f t="shared" si="42"/>
        <v>76608</v>
      </c>
    </row>
    <row r="52" spans="1:19">
      <c r="A52" s="224"/>
      <c r="B52" s="41" t="s">
        <v>10</v>
      </c>
      <c r="C52" s="141">
        <v>4190</v>
      </c>
      <c r="D52" s="6">
        <v>8010</v>
      </c>
      <c r="E52" s="120">
        <v>311</v>
      </c>
      <c r="F52" s="148">
        <f t="shared" ref="F52:F53" si="43">SUM(C52:E52)</f>
        <v>12511</v>
      </c>
      <c r="G52" s="141">
        <v>3900</v>
      </c>
      <c r="H52" s="6">
        <v>4500</v>
      </c>
      <c r="I52" s="120">
        <v>5000</v>
      </c>
      <c r="J52" s="148">
        <f t="shared" ref="J52:J53" si="44">SUM(G52:I52)</f>
        <v>13400</v>
      </c>
      <c r="K52" s="6">
        <v>5000</v>
      </c>
      <c r="L52" s="6">
        <v>5000</v>
      </c>
      <c r="M52" s="6">
        <v>5000</v>
      </c>
      <c r="N52" s="148">
        <f t="shared" ref="N52:N53" si="45">SUM(K52:M52)</f>
        <v>15000</v>
      </c>
      <c r="O52" s="6">
        <v>5000</v>
      </c>
      <c r="P52" s="6">
        <v>5000</v>
      </c>
      <c r="Q52" s="120">
        <v>5000</v>
      </c>
      <c r="R52" s="148">
        <f t="shared" ref="R52:R53" si="46">SUM(O52:Q52)</f>
        <v>15000</v>
      </c>
      <c r="S52" s="153">
        <f t="shared" ref="S52:S53" si="47">SUM(R52,N52,J52,F52)</f>
        <v>55911</v>
      </c>
    </row>
    <row r="53" spans="1:19" ht="15.75" thickBot="1">
      <c r="A53" s="225"/>
      <c r="B53" s="50" t="s">
        <v>11</v>
      </c>
      <c r="C53" s="39">
        <v>2452</v>
      </c>
      <c r="D53" s="5">
        <v>2407</v>
      </c>
      <c r="E53" s="117">
        <v>1688</v>
      </c>
      <c r="F53" s="147">
        <f t="shared" si="43"/>
        <v>6547</v>
      </c>
      <c r="G53" s="39">
        <v>1250</v>
      </c>
      <c r="H53" s="5">
        <v>1200</v>
      </c>
      <c r="I53" s="117">
        <v>1200</v>
      </c>
      <c r="J53" s="147">
        <f t="shared" si="44"/>
        <v>3650</v>
      </c>
      <c r="K53" s="39">
        <v>1500</v>
      </c>
      <c r="L53" s="5">
        <v>1500</v>
      </c>
      <c r="M53" s="117">
        <v>1500</v>
      </c>
      <c r="N53" s="147">
        <f t="shared" si="45"/>
        <v>4500</v>
      </c>
      <c r="O53" s="39">
        <v>2000</v>
      </c>
      <c r="P53" s="5">
        <v>2000</v>
      </c>
      <c r="Q53" s="117">
        <v>2000</v>
      </c>
      <c r="R53" s="147">
        <f t="shared" si="46"/>
        <v>6000</v>
      </c>
      <c r="S53" s="150">
        <f t="shared" si="47"/>
        <v>20697</v>
      </c>
    </row>
    <row r="54" spans="1:19" ht="16.5" thickBot="1">
      <c r="A54" s="226" t="s">
        <v>7</v>
      </c>
      <c r="B54" s="71" t="s">
        <v>23</v>
      </c>
      <c r="C54" s="143">
        <f t="shared" ref="C54:S56" si="48">SUM(C39+C42+C45+C48+C51)</f>
        <v>30383</v>
      </c>
      <c r="D54" s="143">
        <f t="shared" si="48"/>
        <v>27314</v>
      </c>
      <c r="E54" s="143">
        <f t="shared" si="48"/>
        <v>22128</v>
      </c>
      <c r="F54" s="143">
        <f t="shared" si="48"/>
        <v>79825</v>
      </c>
      <c r="G54" s="143">
        <f t="shared" si="48"/>
        <v>18070</v>
      </c>
      <c r="H54" s="143">
        <f t="shared" si="48"/>
        <v>19350</v>
      </c>
      <c r="I54" s="143">
        <f t="shared" si="48"/>
        <v>24250</v>
      </c>
      <c r="J54" s="143">
        <f t="shared" si="48"/>
        <v>61670</v>
      </c>
      <c r="K54" s="143">
        <f t="shared" si="48"/>
        <v>27050</v>
      </c>
      <c r="L54" s="143">
        <f t="shared" si="48"/>
        <v>27550</v>
      </c>
      <c r="M54" s="143">
        <f t="shared" si="48"/>
        <v>27550</v>
      </c>
      <c r="N54" s="143">
        <f t="shared" si="48"/>
        <v>82150</v>
      </c>
      <c r="O54" s="143">
        <f t="shared" si="48"/>
        <v>29150</v>
      </c>
      <c r="P54" s="143">
        <f t="shared" si="48"/>
        <v>29650</v>
      </c>
      <c r="Q54" s="143">
        <f t="shared" si="48"/>
        <v>27600</v>
      </c>
      <c r="R54" s="143">
        <f t="shared" si="48"/>
        <v>86400</v>
      </c>
      <c r="S54" s="143">
        <f t="shared" si="48"/>
        <v>310045</v>
      </c>
    </row>
    <row r="55" spans="1:19">
      <c r="A55" s="226"/>
      <c r="B55" s="41" t="s">
        <v>10</v>
      </c>
      <c r="C55" s="141">
        <f t="shared" si="48"/>
        <v>19089</v>
      </c>
      <c r="D55" s="141">
        <f t="shared" si="48"/>
        <v>17060</v>
      </c>
      <c r="E55" s="141">
        <f t="shared" si="48"/>
        <v>15935</v>
      </c>
      <c r="F55" s="141">
        <f t="shared" si="48"/>
        <v>52084</v>
      </c>
      <c r="G55" s="141">
        <f t="shared" si="48"/>
        <v>12401</v>
      </c>
      <c r="H55" s="141">
        <f t="shared" si="48"/>
        <v>15600</v>
      </c>
      <c r="I55" s="141">
        <f t="shared" si="48"/>
        <v>20500</v>
      </c>
      <c r="J55" s="141">
        <f t="shared" si="48"/>
        <v>48501</v>
      </c>
      <c r="K55" s="141">
        <f t="shared" si="48"/>
        <v>22000</v>
      </c>
      <c r="L55" s="141">
        <f t="shared" si="48"/>
        <v>22000</v>
      </c>
      <c r="M55" s="141">
        <f t="shared" si="48"/>
        <v>22000</v>
      </c>
      <c r="N55" s="141">
        <f t="shared" si="48"/>
        <v>66000</v>
      </c>
      <c r="O55" s="141">
        <f t="shared" si="48"/>
        <v>22000</v>
      </c>
      <c r="P55" s="141">
        <f t="shared" si="48"/>
        <v>22000</v>
      </c>
      <c r="Q55" s="141">
        <f t="shared" si="48"/>
        <v>20000</v>
      </c>
      <c r="R55" s="141">
        <f t="shared" si="48"/>
        <v>64000</v>
      </c>
      <c r="S55" s="141">
        <f t="shared" si="48"/>
        <v>230585</v>
      </c>
    </row>
    <row r="56" spans="1:19" ht="15.75" thickBot="1">
      <c r="A56" s="227"/>
      <c r="B56" s="50" t="s">
        <v>11</v>
      </c>
      <c r="C56" s="49">
        <f t="shared" si="48"/>
        <v>11294</v>
      </c>
      <c r="D56" s="49">
        <f t="shared" si="48"/>
        <v>10254</v>
      </c>
      <c r="E56" s="49">
        <f t="shared" si="48"/>
        <v>6193</v>
      </c>
      <c r="F56" s="49">
        <f t="shared" si="48"/>
        <v>27741</v>
      </c>
      <c r="G56" s="49">
        <f t="shared" si="48"/>
        <v>5669</v>
      </c>
      <c r="H56" s="49">
        <f t="shared" si="48"/>
        <v>3750</v>
      </c>
      <c r="I56" s="49">
        <f t="shared" si="48"/>
        <v>3750</v>
      </c>
      <c r="J56" s="49">
        <f t="shared" si="48"/>
        <v>13169</v>
      </c>
      <c r="K56" s="49">
        <f t="shared" si="48"/>
        <v>5050</v>
      </c>
      <c r="L56" s="49">
        <f t="shared" si="48"/>
        <v>5550</v>
      </c>
      <c r="M56" s="49">
        <f t="shared" si="48"/>
        <v>5550</v>
      </c>
      <c r="N56" s="49">
        <f t="shared" si="48"/>
        <v>16150</v>
      </c>
      <c r="O56" s="49">
        <f t="shared" si="48"/>
        <v>7150</v>
      </c>
      <c r="P56" s="49">
        <f t="shared" si="48"/>
        <v>7650</v>
      </c>
      <c r="Q56" s="49">
        <f t="shared" si="48"/>
        <v>7600</v>
      </c>
      <c r="R56" s="49">
        <f t="shared" si="48"/>
        <v>22400</v>
      </c>
      <c r="S56" s="49">
        <f t="shared" si="48"/>
        <v>79460</v>
      </c>
    </row>
    <row r="59" spans="1:19" ht="18.75">
      <c r="B59" s="214" t="s">
        <v>56</v>
      </c>
      <c r="C59" s="214"/>
      <c r="D59" s="214"/>
      <c r="E59" s="214"/>
      <c r="F59" s="214"/>
      <c r="G59" s="214"/>
      <c r="H59" s="214"/>
      <c r="I59" s="214"/>
      <c r="J59" s="214"/>
      <c r="K59" s="214"/>
      <c r="L59" s="214"/>
    </row>
    <row r="60" spans="1:19" ht="18.75"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</row>
    <row r="61" spans="1:19" ht="18.75">
      <c r="B61" s="214" t="s">
        <v>57</v>
      </c>
      <c r="C61" s="214"/>
      <c r="D61" s="214"/>
      <c r="E61" s="214"/>
      <c r="F61" s="214"/>
      <c r="G61" s="214"/>
      <c r="H61" s="214"/>
      <c r="I61" s="214"/>
      <c r="J61" s="214"/>
      <c r="K61" s="214"/>
      <c r="L61" s="214"/>
    </row>
    <row r="64" spans="1:19" ht="20.25">
      <c r="C64" s="234" t="s">
        <v>52</v>
      </c>
      <c r="D64" s="234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</row>
    <row r="65" spans="1:19" ht="19.5" thickBot="1">
      <c r="A65" s="1"/>
      <c r="B65" s="1"/>
      <c r="C65" s="1"/>
      <c r="D65" s="231" t="s">
        <v>59</v>
      </c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1:19">
      <c r="A66" s="229" t="s">
        <v>51</v>
      </c>
      <c r="B66" s="8"/>
      <c r="C66" s="28" t="s">
        <v>26</v>
      </c>
      <c r="D66" s="28" t="s">
        <v>27</v>
      </c>
      <c r="E66" s="156" t="s">
        <v>28</v>
      </c>
      <c r="F66" s="144" t="s">
        <v>25</v>
      </c>
      <c r="G66" s="51" t="s">
        <v>29</v>
      </c>
      <c r="H66" s="28" t="s">
        <v>30</v>
      </c>
      <c r="I66" s="156" t="s">
        <v>31</v>
      </c>
      <c r="J66" s="144" t="s">
        <v>32</v>
      </c>
      <c r="K66" s="51" t="s">
        <v>33</v>
      </c>
      <c r="L66" s="28" t="s">
        <v>34</v>
      </c>
      <c r="M66" s="156" t="s">
        <v>35</v>
      </c>
      <c r="N66" s="144" t="s">
        <v>36</v>
      </c>
      <c r="O66" s="51" t="s">
        <v>37</v>
      </c>
      <c r="P66" s="28" t="s">
        <v>38</v>
      </c>
      <c r="Q66" s="157" t="s">
        <v>39</v>
      </c>
      <c r="R66" s="144" t="s">
        <v>40</v>
      </c>
      <c r="S66" s="149" t="s">
        <v>41</v>
      </c>
    </row>
    <row r="67" spans="1:19" ht="15.75" thickBot="1">
      <c r="A67" s="230"/>
      <c r="B67" s="11"/>
      <c r="C67" s="11"/>
      <c r="D67" s="11"/>
      <c r="E67" s="123"/>
      <c r="F67" s="47"/>
      <c r="G67" s="49"/>
      <c r="H67" s="11"/>
      <c r="I67" s="123"/>
      <c r="J67" s="47"/>
      <c r="K67" s="49"/>
      <c r="L67" s="11"/>
      <c r="M67" s="123"/>
      <c r="N67" s="47"/>
      <c r="O67" s="49"/>
      <c r="P67" s="11"/>
      <c r="Q67" s="123"/>
      <c r="R67" s="47"/>
      <c r="S67" s="152"/>
    </row>
    <row r="68" spans="1:19" ht="15.75" thickBot="1">
      <c r="A68" s="224" t="s">
        <v>12</v>
      </c>
      <c r="B68" s="43" t="s">
        <v>23</v>
      </c>
      <c r="C68" s="49">
        <f>SUM(C69:C70)</f>
        <v>0</v>
      </c>
      <c r="D68" s="10">
        <f t="shared" ref="D68:H68" si="49">SUM(D69:D70)</f>
        <v>0</v>
      </c>
      <c r="E68" s="119">
        <f t="shared" si="49"/>
        <v>0</v>
      </c>
      <c r="F68" s="47">
        <f t="shared" si="49"/>
        <v>0</v>
      </c>
      <c r="G68" s="49">
        <f t="shared" si="49"/>
        <v>650</v>
      </c>
      <c r="H68" s="10">
        <f t="shared" si="49"/>
        <v>1450</v>
      </c>
      <c r="I68" s="119">
        <f>SUM(I69:I70)</f>
        <v>2150</v>
      </c>
      <c r="J68" s="47">
        <f t="shared" ref="J68:S68" si="50">SUM(J69:J70)</f>
        <v>4250</v>
      </c>
      <c r="K68" s="49">
        <f t="shared" si="50"/>
        <v>2150</v>
      </c>
      <c r="L68" s="10">
        <f t="shared" si="50"/>
        <v>2150</v>
      </c>
      <c r="M68" s="119">
        <f t="shared" si="50"/>
        <v>2150</v>
      </c>
      <c r="N68" s="47">
        <f t="shared" si="50"/>
        <v>6450</v>
      </c>
      <c r="O68" s="49">
        <f t="shared" si="50"/>
        <v>2150</v>
      </c>
      <c r="P68" s="10">
        <f t="shared" si="50"/>
        <v>2150</v>
      </c>
      <c r="Q68" s="119">
        <f t="shared" si="50"/>
        <v>1100</v>
      </c>
      <c r="R68" s="47">
        <f t="shared" si="50"/>
        <v>5400</v>
      </c>
      <c r="S68" s="152">
        <f t="shared" si="50"/>
        <v>16100</v>
      </c>
    </row>
    <row r="69" spans="1:19">
      <c r="A69" s="224"/>
      <c r="B69" s="41" t="s">
        <v>10</v>
      </c>
      <c r="C69" s="141"/>
      <c r="D69" s="6"/>
      <c r="E69" s="120"/>
      <c r="F69" s="148">
        <f t="shared" ref="F69:F70" si="51">SUM(C69:E69)</f>
        <v>0</v>
      </c>
      <c r="G69" s="141">
        <v>500</v>
      </c>
      <c r="H69" s="6">
        <v>1300</v>
      </c>
      <c r="I69" s="120">
        <v>2000</v>
      </c>
      <c r="J69" s="148">
        <f t="shared" ref="J69:J70" si="52">SUM(G69:I69)</f>
        <v>3800</v>
      </c>
      <c r="K69" s="141">
        <v>2000</v>
      </c>
      <c r="L69" s="6">
        <v>2000</v>
      </c>
      <c r="M69" s="120">
        <v>2000</v>
      </c>
      <c r="N69" s="148">
        <f t="shared" ref="N69:N70" si="53">SUM(K69:M69)</f>
        <v>6000</v>
      </c>
      <c r="O69" s="141">
        <v>2000</v>
      </c>
      <c r="P69" s="6">
        <v>2000</v>
      </c>
      <c r="Q69" s="120">
        <v>1000</v>
      </c>
      <c r="R69" s="148">
        <f t="shared" ref="R69:R70" si="54">SUM(O69:Q69)</f>
        <v>5000</v>
      </c>
      <c r="S69" s="153">
        <f t="shared" ref="S69:S70" si="55">SUM(R69,N69,J69,F69)</f>
        <v>14800</v>
      </c>
    </row>
    <row r="70" spans="1:19" ht="15.75" thickBot="1">
      <c r="A70" s="225"/>
      <c r="B70" s="50" t="s">
        <v>11</v>
      </c>
      <c r="C70" s="39"/>
      <c r="D70" s="5"/>
      <c r="E70" s="117"/>
      <c r="F70" s="147">
        <f t="shared" si="51"/>
        <v>0</v>
      </c>
      <c r="G70" s="39">
        <v>150</v>
      </c>
      <c r="H70" s="5">
        <v>150</v>
      </c>
      <c r="I70" s="117">
        <v>150</v>
      </c>
      <c r="J70" s="147">
        <f t="shared" si="52"/>
        <v>450</v>
      </c>
      <c r="K70" s="39">
        <v>150</v>
      </c>
      <c r="L70" s="5">
        <v>150</v>
      </c>
      <c r="M70" s="117">
        <v>150</v>
      </c>
      <c r="N70" s="147">
        <f t="shared" si="53"/>
        <v>450</v>
      </c>
      <c r="O70" s="39">
        <v>150</v>
      </c>
      <c r="P70" s="5">
        <v>150</v>
      </c>
      <c r="Q70" s="117">
        <v>100</v>
      </c>
      <c r="R70" s="147">
        <f t="shared" si="54"/>
        <v>400</v>
      </c>
      <c r="S70" s="150">
        <f t="shared" si="55"/>
        <v>1300</v>
      </c>
    </row>
    <row r="71" spans="1:19" ht="15.75" thickBot="1">
      <c r="A71" s="224" t="s">
        <v>13</v>
      </c>
      <c r="B71" s="43" t="s">
        <v>23</v>
      </c>
      <c r="C71" s="49">
        <f>SUM(C72:C73)</f>
        <v>1800</v>
      </c>
      <c r="D71" s="10">
        <f t="shared" ref="D71:S71" si="56">SUM(D72:D73)</f>
        <v>2300</v>
      </c>
      <c r="E71" s="119">
        <f t="shared" si="56"/>
        <v>2200</v>
      </c>
      <c r="F71" s="47">
        <f t="shared" si="56"/>
        <v>6300</v>
      </c>
      <c r="G71" s="49">
        <f t="shared" si="56"/>
        <v>1900</v>
      </c>
      <c r="H71" s="10">
        <f t="shared" si="56"/>
        <v>1700</v>
      </c>
      <c r="I71" s="119">
        <f t="shared" si="56"/>
        <v>2300</v>
      </c>
      <c r="J71" s="47">
        <f t="shared" si="56"/>
        <v>5900</v>
      </c>
      <c r="K71" s="49">
        <f t="shared" si="56"/>
        <v>2300</v>
      </c>
      <c r="L71" s="10">
        <f t="shared" si="56"/>
        <v>2300</v>
      </c>
      <c r="M71" s="119">
        <f t="shared" si="56"/>
        <v>2300</v>
      </c>
      <c r="N71" s="47">
        <f t="shared" si="56"/>
        <v>6900</v>
      </c>
      <c r="O71" s="49">
        <f t="shared" si="56"/>
        <v>2500</v>
      </c>
      <c r="P71" s="10">
        <f t="shared" si="56"/>
        <v>2500</v>
      </c>
      <c r="Q71" s="119">
        <f t="shared" si="56"/>
        <v>1500</v>
      </c>
      <c r="R71" s="47">
        <f t="shared" si="56"/>
        <v>6500</v>
      </c>
      <c r="S71" s="152">
        <f t="shared" si="56"/>
        <v>25600</v>
      </c>
    </row>
    <row r="72" spans="1:19">
      <c r="A72" s="224"/>
      <c r="B72" s="41" t="s">
        <v>10</v>
      </c>
      <c r="C72" s="141">
        <v>900</v>
      </c>
      <c r="D72" s="6">
        <v>1500</v>
      </c>
      <c r="E72" s="120">
        <v>1500</v>
      </c>
      <c r="F72" s="148">
        <f t="shared" ref="F72:F73" si="57">SUM(C72:E72)</f>
        <v>3900</v>
      </c>
      <c r="G72" s="141">
        <v>1500</v>
      </c>
      <c r="H72" s="6">
        <v>1300</v>
      </c>
      <c r="I72" s="120">
        <v>2000</v>
      </c>
      <c r="J72" s="148">
        <f t="shared" ref="J72:J73" si="58">SUM(G72:I72)</f>
        <v>4800</v>
      </c>
      <c r="K72" s="141">
        <v>2000</v>
      </c>
      <c r="L72" s="6">
        <v>2000</v>
      </c>
      <c r="M72" s="120">
        <v>2000</v>
      </c>
      <c r="N72" s="148">
        <f t="shared" ref="N72:N73" si="59">SUM(K72:M72)</f>
        <v>6000</v>
      </c>
      <c r="O72" s="141">
        <v>2000</v>
      </c>
      <c r="P72" s="6">
        <v>2000</v>
      </c>
      <c r="Q72" s="120">
        <v>1000</v>
      </c>
      <c r="R72" s="148">
        <f t="shared" ref="R72:R73" si="60">SUM(O72:Q72)</f>
        <v>5000</v>
      </c>
      <c r="S72" s="153">
        <f t="shared" ref="S72:S73" si="61">SUM(R72,N72,J72,F72)</f>
        <v>19700</v>
      </c>
    </row>
    <row r="73" spans="1:19" ht="15.75" thickBot="1">
      <c r="A73" s="225"/>
      <c r="B73" s="50" t="s">
        <v>11</v>
      </c>
      <c r="C73" s="39">
        <v>900</v>
      </c>
      <c r="D73" s="5">
        <v>800</v>
      </c>
      <c r="E73" s="117">
        <v>700</v>
      </c>
      <c r="F73" s="147">
        <f t="shared" si="57"/>
        <v>2400</v>
      </c>
      <c r="G73" s="39">
        <v>400</v>
      </c>
      <c r="H73" s="5">
        <v>400</v>
      </c>
      <c r="I73" s="117">
        <v>300</v>
      </c>
      <c r="J73" s="147">
        <f t="shared" si="58"/>
        <v>1100</v>
      </c>
      <c r="K73" s="39">
        <v>300</v>
      </c>
      <c r="L73" s="5">
        <v>300</v>
      </c>
      <c r="M73" s="117">
        <v>300</v>
      </c>
      <c r="N73" s="147">
        <f t="shared" si="59"/>
        <v>900</v>
      </c>
      <c r="O73" s="39">
        <v>500</v>
      </c>
      <c r="P73" s="5">
        <v>500</v>
      </c>
      <c r="Q73" s="117">
        <v>500</v>
      </c>
      <c r="R73" s="147">
        <f t="shared" si="60"/>
        <v>1500</v>
      </c>
      <c r="S73" s="150">
        <f t="shared" si="61"/>
        <v>5900</v>
      </c>
    </row>
    <row r="74" spans="1:19" ht="15.75" thickBot="1">
      <c r="A74" s="224" t="s">
        <v>14</v>
      </c>
      <c r="B74" s="43" t="s">
        <v>23</v>
      </c>
      <c r="C74" s="49">
        <f>SUM(C75:C76)</f>
        <v>19000</v>
      </c>
      <c r="D74" s="10">
        <f t="shared" ref="D74:S74" si="62">SUM(D75:D76)</f>
        <v>15000</v>
      </c>
      <c r="E74" s="119">
        <f t="shared" si="62"/>
        <v>13500</v>
      </c>
      <c r="F74" s="47">
        <f t="shared" si="62"/>
        <v>47500</v>
      </c>
      <c r="G74" s="49">
        <f t="shared" si="62"/>
        <v>13500</v>
      </c>
      <c r="H74" s="10">
        <f t="shared" si="62"/>
        <v>11500</v>
      </c>
      <c r="I74" s="119">
        <f t="shared" si="62"/>
        <v>13000</v>
      </c>
      <c r="J74" s="47">
        <f t="shared" si="62"/>
        <v>38000</v>
      </c>
      <c r="K74" s="49">
        <f t="shared" si="62"/>
        <v>16000</v>
      </c>
      <c r="L74" s="10">
        <f t="shared" si="62"/>
        <v>16500</v>
      </c>
      <c r="M74" s="119">
        <f t="shared" si="62"/>
        <v>17000</v>
      </c>
      <c r="N74" s="47">
        <f t="shared" si="62"/>
        <v>49500</v>
      </c>
      <c r="O74" s="49">
        <f t="shared" si="62"/>
        <v>17500</v>
      </c>
      <c r="P74" s="10">
        <f t="shared" si="62"/>
        <v>17500</v>
      </c>
      <c r="Q74" s="119">
        <f t="shared" si="62"/>
        <v>18500</v>
      </c>
      <c r="R74" s="47">
        <f t="shared" si="62"/>
        <v>53500</v>
      </c>
      <c r="S74" s="152">
        <f t="shared" si="62"/>
        <v>188500</v>
      </c>
    </row>
    <row r="75" spans="1:19">
      <c r="A75" s="224"/>
      <c r="B75" s="41" t="s">
        <v>10</v>
      </c>
      <c r="C75" s="141">
        <v>13000</v>
      </c>
      <c r="D75" s="6">
        <v>10000</v>
      </c>
      <c r="E75" s="120">
        <v>9500</v>
      </c>
      <c r="F75" s="148">
        <f t="shared" ref="F75:F76" si="63">SUM(C75:E75)</f>
        <v>32500</v>
      </c>
      <c r="G75" s="141">
        <v>9500</v>
      </c>
      <c r="H75" s="6">
        <v>9500</v>
      </c>
      <c r="I75" s="120">
        <v>11000</v>
      </c>
      <c r="J75" s="148">
        <f t="shared" ref="J75:J76" si="64">SUM(G75:I75)</f>
        <v>30000</v>
      </c>
      <c r="K75" s="141">
        <v>13000</v>
      </c>
      <c r="L75" s="141">
        <v>13000</v>
      </c>
      <c r="M75" s="141">
        <v>13000</v>
      </c>
      <c r="N75" s="148">
        <f t="shared" ref="N75:N76" si="65">SUM(K75:M75)</f>
        <v>39000</v>
      </c>
      <c r="O75" s="141">
        <v>13000</v>
      </c>
      <c r="P75" s="141">
        <v>13000</v>
      </c>
      <c r="Q75" s="141">
        <v>13000</v>
      </c>
      <c r="R75" s="148">
        <f t="shared" ref="R75:R76" si="66">SUM(O75:Q75)</f>
        <v>39000</v>
      </c>
      <c r="S75" s="153">
        <f t="shared" ref="S75:S76" si="67">SUM(R75,N75,J75,F75)</f>
        <v>140500</v>
      </c>
    </row>
    <row r="76" spans="1:19" ht="15.75" thickBot="1">
      <c r="A76" s="225"/>
      <c r="B76" s="50" t="s">
        <v>11</v>
      </c>
      <c r="C76" s="39">
        <v>6000</v>
      </c>
      <c r="D76" s="5">
        <v>5000</v>
      </c>
      <c r="E76" s="117">
        <v>4000</v>
      </c>
      <c r="F76" s="147">
        <f t="shared" si="63"/>
        <v>15000</v>
      </c>
      <c r="G76" s="39">
        <v>4000</v>
      </c>
      <c r="H76" s="5">
        <v>2000</v>
      </c>
      <c r="I76" s="117">
        <v>2000</v>
      </c>
      <c r="J76" s="147">
        <f t="shared" si="64"/>
        <v>8000</v>
      </c>
      <c r="K76" s="39">
        <v>3000</v>
      </c>
      <c r="L76" s="5">
        <v>3500</v>
      </c>
      <c r="M76" s="117">
        <v>4000</v>
      </c>
      <c r="N76" s="147">
        <f t="shared" si="65"/>
        <v>10500</v>
      </c>
      <c r="O76" s="39">
        <v>4500</v>
      </c>
      <c r="P76" s="5">
        <v>4500</v>
      </c>
      <c r="Q76" s="117">
        <v>5500</v>
      </c>
      <c r="R76" s="147">
        <f t="shared" si="66"/>
        <v>14500</v>
      </c>
      <c r="S76" s="150">
        <f t="shared" si="67"/>
        <v>48000</v>
      </c>
    </row>
    <row r="77" spans="1:19" ht="15.75" thickBot="1">
      <c r="A77" s="224" t="s">
        <v>15</v>
      </c>
      <c r="B77" s="43" t="s">
        <v>23</v>
      </c>
      <c r="C77" s="49">
        <f>SUM(C78:C79)</f>
        <v>7500</v>
      </c>
      <c r="D77" s="11">
        <f t="shared" ref="D77:S77" si="68">SUM(D78:D79)</f>
        <v>7500</v>
      </c>
      <c r="E77" s="123">
        <f t="shared" si="68"/>
        <v>6500</v>
      </c>
      <c r="F77" s="47">
        <f t="shared" si="68"/>
        <v>21500</v>
      </c>
      <c r="G77" s="49">
        <f t="shared" si="68"/>
        <v>6000</v>
      </c>
      <c r="H77" s="11">
        <f t="shared" si="68"/>
        <v>6000</v>
      </c>
      <c r="I77" s="123">
        <f t="shared" si="68"/>
        <v>6000</v>
      </c>
      <c r="J77" s="47">
        <f t="shared" si="68"/>
        <v>18000</v>
      </c>
      <c r="K77" s="49">
        <f t="shared" si="68"/>
        <v>6500</v>
      </c>
      <c r="L77" s="11">
        <f t="shared" si="68"/>
        <v>6500</v>
      </c>
      <c r="M77" s="123">
        <f t="shared" si="68"/>
        <v>6500</v>
      </c>
      <c r="N77" s="47">
        <f t="shared" si="68"/>
        <v>19500</v>
      </c>
      <c r="O77" s="49">
        <f t="shared" si="68"/>
        <v>7000</v>
      </c>
      <c r="P77" s="11">
        <f t="shared" si="68"/>
        <v>7000</v>
      </c>
      <c r="Q77" s="123">
        <f t="shared" si="68"/>
        <v>7000</v>
      </c>
      <c r="R77" s="47">
        <f t="shared" si="68"/>
        <v>21000</v>
      </c>
      <c r="S77" s="152">
        <f t="shared" si="68"/>
        <v>80000</v>
      </c>
    </row>
    <row r="78" spans="1:19">
      <c r="A78" s="224"/>
      <c r="B78" s="41" t="s">
        <v>10</v>
      </c>
      <c r="C78" s="141">
        <v>5000</v>
      </c>
      <c r="D78" s="6">
        <v>5000</v>
      </c>
      <c r="E78" s="120">
        <v>4500</v>
      </c>
      <c r="F78" s="148">
        <f t="shared" ref="F78:F79" si="69">SUM(C78:E78)</f>
        <v>14500</v>
      </c>
      <c r="G78" s="141">
        <v>4500</v>
      </c>
      <c r="H78" s="6">
        <v>4500</v>
      </c>
      <c r="I78" s="120">
        <v>4500</v>
      </c>
      <c r="J78" s="148">
        <f t="shared" ref="J78:J79" si="70">SUM(G78:I78)</f>
        <v>13500</v>
      </c>
      <c r="K78" s="6">
        <v>5000</v>
      </c>
      <c r="L78" s="6">
        <v>5000</v>
      </c>
      <c r="M78" s="6">
        <v>5000</v>
      </c>
      <c r="N78" s="148">
        <f t="shared" ref="N78:N79" si="71">SUM(K78:M78)</f>
        <v>15000</v>
      </c>
      <c r="O78" s="6">
        <v>5000</v>
      </c>
      <c r="P78" s="6">
        <v>5000</v>
      </c>
      <c r="Q78" s="120">
        <v>5000</v>
      </c>
      <c r="R78" s="148">
        <f t="shared" ref="R78:R79" si="72">SUM(O78:Q78)</f>
        <v>15000</v>
      </c>
      <c r="S78" s="153">
        <f t="shared" ref="S78:S79" si="73">SUM(R78,N78,J78,F78)</f>
        <v>58000</v>
      </c>
    </row>
    <row r="79" spans="1:19" ht="15.75" thickBot="1">
      <c r="A79" s="225"/>
      <c r="B79" s="50" t="s">
        <v>11</v>
      </c>
      <c r="C79" s="39">
        <v>2500</v>
      </c>
      <c r="D79" s="5">
        <v>2500</v>
      </c>
      <c r="E79" s="117">
        <v>2000</v>
      </c>
      <c r="F79" s="147">
        <f t="shared" si="69"/>
        <v>7000</v>
      </c>
      <c r="G79" s="39">
        <v>1500</v>
      </c>
      <c r="H79" s="5">
        <v>1500</v>
      </c>
      <c r="I79" s="117">
        <v>1500</v>
      </c>
      <c r="J79" s="147">
        <f t="shared" si="70"/>
        <v>4500</v>
      </c>
      <c r="K79" s="39">
        <v>1500</v>
      </c>
      <c r="L79" s="5">
        <v>1500</v>
      </c>
      <c r="M79" s="117">
        <v>1500</v>
      </c>
      <c r="N79" s="147">
        <f t="shared" si="71"/>
        <v>4500</v>
      </c>
      <c r="O79" s="39">
        <v>2000</v>
      </c>
      <c r="P79" s="5">
        <v>2000</v>
      </c>
      <c r="Q79" s="117">
        <v>2000</v>
      </c>
      <c r="R79" s="147">
        <f t="shared" si="72"/>
        <v>6000</v>
      </c>
      <c r="S79" s="150">
        <f t="shared" si="73"/>
        <v>22000</v>
      </c>
    </row>
    <row r="80" spans="1:19" ht="16.5" thickBot="1">
      <c r="A80" s="226" t="s">
        <v>7</v>
      </c>
      <c r="B80" s="71" t="s">
        <v>23</v>
      </c>
      <c r="C80" s="143">
        <f>SUM(C68+C71+C74+C77)</f>
        <v>28300</v>
      </c>
      <c r="D80" s="143">
        <f t="shared" ref="D80:S82" si="74">SUM(D68+D71+D74+D77)</f>
        <v>24800</v>
      </c>
      <c r="E80" s="143">
        <f t="shared" si="74"/>
        <v>22200</v>
      </c>
      <c r="F80" s="143">
        <f t="shared" si="74"/>
        <v>75300</v>
      </c>
      <c r="G80" s="143">
        <f t="shared" si="74"/>
        <v>22050</v>
      </c>
      <c r="H80" s="143">
        <f t="shared" si="74"/>
        <v>20650</v>
      </c>
      <c r="I80" s="143">
        <f t="shared" si="74"/>
        <v>23450</v>
      </c>
      <c r="J80" s="143">
        <f t="shared" si="74"/>
        <v>66150</v>
      </c>
      <c r="K80" s="143">
        <f t="shared" si="74"/>
        <v>26950</v>
      </c>
      <c r="L80" s="143">
        <f t="shared" si="74"/>
        <v>27450</v>
      </c>
      <c r="M80" s="143">
        <f t="shared" si="74"/>
        <v>27950</v>
      </c>
      <c r="N80" s="143">
        <f t="shared" si="74"/>
        <v>82350</v>
      </c>
      <c r="O80" s="143">
        <f t="shared" si="74"/>
        <v>29150</v>
      </c>
      <c r="P80" s="143">
        <f t="shared" si="74"/>
        <v>29150</v>
      </c>
      <c r="Q80" s="143">
        <f t="shared" si="74"/>
        <v>28100</v>
      </c>
      <c r="R80" s="143">
        <f t="shared" si="74"/>
        <v>86400</v>
      </c>
      <c r="S80" s="143">
        <f t="shared" si="74"/>
        <v>310200</v>
      </c>
    </row>
    <row r="81" spans="1:19">
      <c r="A81" s="226"/>
      <c r="B81" s="41" t="s">
        <v>10</v>
      </c>
      <c r="C81" s="141">
        <f>SUM(C69+C72+C75+C78)</f>
        <v>18900</v>
      </c>
      <c r="D81" s="141">
        <f t="shared" si="74"/>
        <v>16500</v>
      </c>
      <c r="E81" s="141">
        <f t="shared" si="74"/>
        <v>15500</v>
      </c>
      <c r="F81" s="141">
        <f t="shared" si="74"/>
        <v>50900</v>
      </c>
      <c r="G81" s="141">
        <f t="shared" si="74"/>
        <v>16000</v>
      </c>
      <c r="H81" s="141">
        <f t="shared" si="74"/>
        <v>16600</v>
      </c>
      <c r="I81" s="141">
        <f t="shared" si="74"/>
        <v>19500</v>
      </c>
      <c r="J81" s="141">
        <f t="shared" si="74"/>
        <v>52100</v>
      </c>
      <c r="K81" s="141">
        <f t="shared" si="74"/>
        <v>22000</v>
      </c>
      <c r="L81" s="141">
        <f t="shared" si="74"/>
        <v>22000</v>
      </c>
      <c r="M81" s="141">
        <f t="shared" si="74"/>
        <v>22000</v>
      </c>
      <c r="N81" s="141">
        <f t="shared" si="74"/>
        <v>66000</v>
      </c>
      <c r="O81" s="141">
        <f t="shared" si="74"/>
        <v>22000</v>
      </c>
      <c r="P81" s="141">
        <f t="shared" si="74"/>
        <v>22000</v>
      </c>
      <c r="Q81" s="141">
        <f t="shared" si="74"/>
        <v>20000</v>
      </c>
      <c r="R81" s="141">
        <f t="shared" si="74"/>
        <v>64000</v>
      </c>
      <c r="S81" s="141">
        <f t="shared" si="74"/>
        <v>233000</v>
      </c>
    </row>
    <row r="82" spans="1:19" ht="15.75" thickBot="1">
      <c r="A82" s="227"/>
      <c r="B82" s="50" t="s">
        <v>11</v>
      </c>
      <c r="C82" s="49">
        <f>SUM(C70+C73+C76+C79)</f>
        <v>9400</v>
      </c>
      <c r="D82" s="49">
        <f t="shared" si="74"/>
        <v>8300</v>
      </c>
      <c r="E82" s="49">
        <f t="shared" si="74"/>
        <v>6700</v>
      </c>
      <c r="F82" s="49">
        <f t="shared" si="74"/>
        <v>24400</v>
      </c>
      <c r="G82" s="49">
        <f t="shared" si="74"/>
        <v>6050</v>
      </c>
      <c r="H82" s="49">
        <f t="shared" si="74"/>
        <v>4050</v>
      </c>
      <c r="I82" s="49">
        <f t="shared" si="74"/>
        <v>3950</v>
      </c>
      <c r="J82" s="49">
        <f t="shared" si="74"/>
        <v>14050</v>
      </c>
      <c r="K82" s="49">
        <f t="shared" si="74"/>
        <v>4950</v>
      </c>
      <c r="L82" s="49">
        <f t="shared" si="74"/>
        <v>5450</v>
      </c>
      <c r="M82" s="49">
        <f t="shared" si="74"/>
        <v>5950</v>
      </c>
      <c r="N82" s="49">
        <f t="shared" si="74"/>
        <v>16350</v>
      </c>
      <c r="O82" s="49">
        <f t="shared" si="74"/>
        <v>7150</v>
      </c>
      <c r="P82" s="49">
        <f t="shared" si="74"/>
        <v>7150</v>
      </c>
      <c r="Q82" s="49">
        <f t="shared" si="74"/>
        <v>8100</v>
      </c>
      <c r="R82" s="49">
        <f t="shared" si="74"/>
        <v>22400</v>
      </c>
      <c r="S82" s="49">
        <f t="shared" si="74"/>
        <v>77200</v>
      </c>
    </row>
    <row r="86" spans="1:19" ht="18.75">
      <c r="B86" s="214" t="s">
        <v>56</v>
      </c>
      <c r="C86" s="214"/>
      <c r="D86" s="214"/>
      <c r="E86" s="214"/>
      <c r="F86" s="214"/>
      <c r="G86" s="214"/>
      <c r="H86" s="214"/>
      <c r="I86" s="214"/>
      <c r="J86" s="214"/>
      <c r="K86" s="214"/>
      <c r="L86" s="214"/>
    </row>
    <row r="87" spans="1:19" ht="18.75">
      <c r="B87" s="161"/>
      <c r="C87" s="161"/>
      <c r="D87" s="161"/>
      <c r="E87" s="161"/>
      <c r="F87" s="161"/>
      <c r="G87" s="161"/>
      <c r="H87" s="161"/>
      <c r="I87" s="161"/>
      <c r="J87" s="161"/>
      <c r="K87" s="161"/>
      <c r="L87" s="161"/>
    </row>
    <row r="88" spans="1:19" ht="18.75">
      <c r="B88" s="214" t="s">
        <v>57</v>
      </c>
      <c r="C88" s="214"/>
      <c r="D88" s="214"/>
      <c r="E88" s="214"/>
      <c r="F88" s="214"/>
      <c r="G88" s="214"/>
      <c r="H88" s="214"/>
      <c r="I88" s="214"/>
      <c r="J88" s="214"/>
      <c r="K88" s="214"/>
      <c r="L88" s="214"/>
    </row>
  </sheetData>
  <mergeCells count="29">
    <mergeCell ref="C1:Q1"/>
    <mergeCell ref="D2:Q2"/>
    <mergeCell ref="A3:A4"/>
    <mergeCell ref="A10:A13"/>
    <mergeCell ref="A5:A9"/>
    <mergeCell ref="A14:A17"/>
    <mergeCell ref="A18:A21"/>
    <mergeCell ref="A22:A25"/>
    <mergeCell ref="C35:Q35"/>
    <mergeCell ref="D36:Q36"/>
    <mergeCell ref="A66:A67"/>
    <mergeCell ref="A37:A38"/>
    <mergeCell ref="A39:A41"/>
    <mergeCell ref="A42:A44"/>
    <mergeCell ref="A45:A47"/>
    <mergeCell ref="A48:A50"/>
    <mergeCell ref="A51:A53"/>
    <mergeCell ref="A54:A56"/>
    <mergeCell ref="B59:L59"/>
    <mergeCell ref="B61:L61"/>
    <mergeCell ref="C64:Q64"/>
    <mergeCell ref="D65:Q65"/>
    <mergeCell ref="B88:L88"/>
    <mergeCell ref="B86:L86"/>
    <mergeCell ref="A68:A70"/>
    <mergeCell ref="A71:A73"/>
    <mergeCell ref="A74:A76"/>
    <mergeCell ref="A77:A79"/>
    <mergeCell ref="A80:A82"/>
  </mergeCells>
  <pageMargins left="0.11811023622047245" right="0.11811023622047245" top="1.1417322834645669" bottom="0.15748031496062992" header="0" footer="0"/>
  <pageSetup paperSize="9" scale="75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88"/>
  <sheetViews>
    <sheetView zoomScale="90" zoomScaleNormal="90" workbookViewId="0">
      <selection sqref="A1:S19"/>
    </sheetView>
  </sheetViews>
  <sheetFormatPr defaultRowHeight="15"/>
  <cols>
    <col min="1" max="1" width="13.85546875" customWidth="1"/>
    <col min="2" max="2" width="18.5703125" customWidth="1"/>
  </cols>
  <sheetData>
    <row r="1" spans="1:19" ht="37.5" customHeight="1">
      <c r="C1" s="234" t="s">
        <v>52</v>
      </c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19" ht="31.5" customHeight="1" thickBot="1">
      <c r="A2" s="1"/>
      <c r="B2" s="1"/>
      <c r="C2" s="1"/>
      <c r="D2" s="231" t="s">
        <v>54</v>
      </c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</row>
    <row r="3" spans="1:19">
      <c r="A3" s="229" t="s">
        <v>51</v>
      </c>
      <c r="B3" s="8"/>
      <c r="C3" s="28" t="s">
        <v>26</v>
      </c>
      <c r="D3" s="28" t="s">
        <v>27</v>
      </c>
      <c r="E3" s="156" t="s">
        <v>28</v>
      </c>
      <c r="F3" s="144" t="s">
        <v>25</v>
      </c>
      <c r="G3" s="51" t="s">
        <v>29</v>
      </c>
      <c r="H3" s="28" t="s">
        <v>30</v>
      </c>
      <c r="I3" s="156" t="s">
        <v>31</v>
      </c>
      <c r="J3" s="144" t="s">
        <v>32</v>
      </c>
      <c r="K3" s="51" t="s">
        <v>33</v>
      </c>
      <c r="L3" s="28" t="s">
        <v>34</v>
      </c>
      <c r="M3" s="156" t="s">
        <v>35</v>
      </c>
      <c r="N3" s="144" t="s">
        <v>36</v>
      </c>
      <c r="O3" s="51" t="s">
        <v>37</v>
      </c>
      <c r="P3" s="28" t="s">
        <v>38</v>
      </c>
      <c r="Q3" s="157" t="s">
        <v>39</v>
      </c>
      <c r="R3" s="144" t="s">
        <v>40</v>
      </c>
      <c r="S3" s="149" t="s">
        <v>41</v>
      </c>
    </row>
    <row r="4" spans="1:19" ht="15.75" thickBot="1">
      <c r="A4" s="230"/>
      <c r="B4" s="11"/>
      <c r="C4" s="11"/>
      <c r="D4" s="11"/>
      <c r="E4" s="123"/>
      <c r="F4" s="47"/>
      <c r="G4" s="49"/>
      <c r="H4" s="11"/>
      <c r="I4" s="123"/>
      <c r="J4" s="47"/>
      <c r="K4" s="49"/>
      <c r="L4" s="11"/>
      <c r="M4" s="123"/>
      <c r="N4" s="47"/>
      <c r="O4" s="49"/>
      <c r="P4" s="11"/>
      <c r="Q4" s="123"/>
      <c r="R4" s="47"/>
      <c r="S4" s="152"/>
    </row>
    <row r="5" spans="1:19" ht="15.75" thickBot="1">
      <c r="A5" s="224" t="s">
        <v>12</v>
      </c>
      <c r="B5" s="43" t="s">
        <v>23</v>
      </c>
      <c r="C5" s="49">
        <f>SUM(C6:C7)</f>
        <v>0</v>
      </c>
      <c r="D5" s="10">
        <f t="shared" ref="D5:S5" si="0">SUM(D6:D7)</f>
        <v>0</v>
      </c>
      <c r="E5" s="119">
        <f t="shared" si="0"/>
        <v>0</v>
      </c>
      <c r="F5" s="47">
        <f t="shared" si="0"/>
        <v>0</v>
      </c>
      <c r="G5" s="49">
        <f t="shared" si="0"/>
        <v>633</v>
      </c>
      <c r="H5" s="10">
        <f t="shared" si="0"/>
        <v>659</v>
      </c>
      <c r="I5" s="119">
        <f>SUM(I6:I7)</f>
        <v>2014</v>
      </c>
      <c r="J5" s="47">
        <f t="shared" si="0"/>
        <v>3306</v>
      </c>
      <c r="K5" s="49">
        <f t="shared" si="0"/>
        <v>3382</v>
      </c>
      <c r="L5" s="10">
        <f t="shared" si="0"/>
        <v>2947</v>
      </c>
      <c r="M5" s="119">
        <f t="shared" si="0"/>
        <v>2384</v>
      </c>
      <c r="N5" s="47">
        <f t="shared" si="0"/>
        <v>8713</v>
      </c>
      <c r="O5" s="49">
        <f t="shared" si="0"/>
        <v>3014</v>
      </c>
      <c r="P5" s="10">
        <f t="shared" si="0"/>
        <v>2799</v>
      </c>
      <c r="Q5" s="119">
        <f t="shared" si="0"/>
        <v>0</v>
      </c>
      <c r="R5" s="47">
        <f t="shared" si="0"/>
        <v>5813</v>
      </c>
      <c r="S5" s="152">
        <f t="shared" si="0"/>
        <v>17832</v>
      </c>
    </row>
    <row r="6" spans="1:19">
      <c r="A6" s="224"/>
      <c r="B6" s="41" t="s">
        <v>10</v>
      </c>
      <c r="C6" s="141"/>
      <c r="D6" s="6"/>
      <c r="E6" s="120"/>
      <c r="F6" s="148">
        <f t="shared" ref="F6:F16" si="1">SUM(C6:E6)</f>
        <v>0</v>
      </c>
      <c r="G6" s="141">
        <v>489</v>
      </c>
      <c r="H6" s="6">
        <v>577</v>
      </c>
      <c r="I6" s="120">
        <v>1937</v>
      </c>
      <c r="J6" s="148">
        <f t="shared" ref="J6:J16" si="2">SUM(G6:I6)</f>
        <v>3003</v>
      </c>
      <c r="K6" s="141">
        <v>3277</v>
      </c>
      <c r="L6" s="6">
        <v>2816</v>
      </c>
      <c r="M6" s="120">
        <v>2147</v>
      </c>
      <c r="N6" s="148">
        <f t="shared" ref="N6:N16" si="3">SUM(K6:M6)</f>
        <v>8240</v>
      </c>
      <c r="O6" s="141">
        <v>2735</v>
      </c>
      <c r="P6" s="6">
        <v>2432</v>
      </c>
      <c r="Q6" s="120"/>
      <c r="R6" s="148">
        <f t="shared" ref="R6:R16" si="4">SUM(O6:Q6)</f>
        <v>5167</v>
      </c>
      <c r="S6" s="153">
        <f t="shared" ref="S6:S16" si="5">SUM(R6,N6,J6,F6)</f>
        <v>16410</v>
      </c>
    </row>
    <row r="7" spans="1:19" ht="15.75" thickBot="1">
      <c r="A7" s="225"/>
      <c r="B7" s="50" t="s">
        <v>11</v>
      </c>
      <c r="C7" s="39"/>
      <c r="D7" s="5"/>
      <c r="E7" s="117"/>
      <c r="F7" s="147">
        <f t="shared" si="1"/>
        <v>0</v>
      </c>
      <c r="G7" s="39">
        <v>144</v>
      </c>
      <c r="H7" s="5">
        <v>82</v>
      </c>
      <c r="I7" s="117">
        <v>77</v>
      </c>
      <c r="J7" s="147">
        <f t="shared" si="2"/>
        <v>303</v>
      </c>
      <c r="K7" s="39">
        <v>105</v>
      </c>
      <c r="L7" s="5">
        <v>131</v>
      </c>
      <c r="M7" s="117">
        <v>237</v>
      </c>
      <c r="N7" s="147">
        <f t="shared" si="3"/>
        <v>473</v>
      </c>
      <c r="O7" s="39">
        <v>279</v>
      </c>
      <c r="P7" s="5">
        <v>367</v>
      </c>
      <c r="Q7" s="117"/>
      <c r="R7" s="147">
        <f t="shared" si="4"/>
        <v>646</v>
      </c>
      <c r="S7" s="150">
        <f t="shared" si="5"/>
        <v>1422</v>
      </c>
    </row>
    <row r="8" spans="1:19" ht="15.75" thickBot="1">
      <c r="A8" s="224" t="s">
        <v>13</v>
      </c>
      <c r="B8" s="43" t="s">
        <v>23</v>
      </c>
      <c r="C8" s="49">
        <f>SUM(C9:C10)</f>
        <v>1648</v>
      </c>
      <c r="D8" s="10">
        <f t="shared" ref="D8:S8" si="6">SUM(D9:D10)</f>
        <v>2217</v>
      </c>
      <c r="E8" s="119">
        <f t="shared" si="6"/>
        <v>1976</v>
      </c>
      <c r="F8" s="47">
        <f t="shared" si="6"/>
        <v>5841</v>
      </c>
      <c r="G8" s="49">
        <f t="shared" si="6"/>
        <v>1561</v>
      </c>
      <c r="H8" s="10">
        <f t="shared" si="6"/>
        <v>1204</v>
      </c>
      <c r="I8" s="119">
        <f t="shared" si="6"/>
        <v>1787</v>
      </c>
      <c r="J8" s="47">
        <f t="shared" si="6"/>
        <v>4552</v>
      </c>
      <c r="K8" s="49">
        <f t="shared" si="6"/>
        <v>2043</v>
      </c>
      <c r="L8" s="10">
        <f t="shared" si="6"/>
        <v>2343</v>
      </c>
      <c r="M8" s="119">
        <f t="shared" si="6"/>
        <v>2641</v>
      </c>
      <c r="N8" s="47">
        <f t="shared" si="6"/>
        <v>7027</v>
      </c>
      <c r="O8" s="49">
        <f t="shared" si="6"/>
        <v>2086</v>
      </c>
      <c r="P8" s="10">
        <f t="shared" si="6"/>
        <v>1425</v>
      </c>
      <c r="Q8" s="119">
        <f t="shared" si="6"/>
        <v>0</v>
      </c>
      <c r="R8" s="47">
        <f t="shared" si="6"/>
        <v>3511</v>
      </c>
      <c r="S8" s="152">
        <f t="shared" si="6"/>
        <v>20931</v>
      </c>
    </row>
    <row r="9" spans="1:19">
      <c r="A9" s="224"/>
      <c r="B9" s="41" t="s">
        <v>10</v>
      </c>
      <c r="C9" s="141">
        <v>836</v>
      </c>
      <c r="D9" s="6">
        <v>1229</v>
      </c>
      <c r="E9" s="120">
        <v>1392</v>
      </c>
      <c r="F9" s="148">
        <f t="shared" si="1"/>
        <v>3457</v>
      </c>
      <c r="G9" s="141">
        <v>1139</v>
      </c>
      <c r="H9" s="6">
        <v>830</v>
      </c>
      <c r="I9" s="120">
        <v>1363</v>
      </c>
      <c r="J9" s="148">
        <f t="shared" si="2"/>
        <v>3332</v>
      </c>
      <c r="K9" s="141">
        <v>1453</v>
      </c>
      <c r="L9" s="6">
        <v>1835</v>
      </c>
      <c r="M9" s="120">
        <v>2051</v>
      </c>
      <c r="N9" s="148">
        <f t="shared" si="3"/>
        <v>5339</v>
      </c>
      <c r="O9" s="141">
        <v>1519</v>
      </c>
      <c r="P9" s="6">
        <v>750</v>
      </c>
      <c r="Q9" s="120"/>
      <c r="R9" s="148">
        <f t="shared" si="4"/>
        <v>2269</v>
      </c>
      <c r="S9" s="153">
        <f t="shared" si="5"/>
        <v>14397</v>
      </c>
    </row>
    <row r="10" spans="1:19" ht="15.75" thickBot="1">
      <c r="A10" s="225"/>
      <c r="B10" s="50" t="s">
        <v>11</v>
      </c>
      <c r="C10" s="39">
        <v>812</v>
      </c>
      <c r="D10" s="5">
        <v>988</v>
      </c>
      <c r="E10" s="117">
        <v>584</v>
      </c>
      <c r="F10" s="147">
        <f t="shared" si="1"/>
        <v>2384</v>
      </c>
      <c r="G10" s="39">
        <v>422</v>
      </c>
      <c r="H10" s="5">
        <v>374</v>
      </c>
      <c r="I10" s="117">
        <v>424</v>
      </c>
      <c r="J10" s="147">
        <f t="shared" si="2"/>
        <v>1220</v>
      </c>
      <c r="K10" s="39">
        <v>590</v>
      </c>
      <c r="L10" s="5">
        <v>508</v>
      </c>
      <c r="M10" s="117">
        <v>590</v>
      </c>
      <c r="N10" s="147">
        <f t="shared" si="3"/>
        <v>1688</v>
      </c>
      <c r="O10" s="39">
        <v>567</v>
      </c>
      <c r="P10" s="5">
        <v>675</v>
      </c>
      <c r="Q10" s="117"/>
      <c r="R10" s="147">
        <f t="shared" si="4"/>
        <v>1242</v>
      </c>
      <c r="S10" s="150">
        <f t="shared" si="5"/>
        <v>6534</v>
      </c>
    </row>
    <row r="11" spans="1:19" ht="15.75" thickBot="1">
      <c r="A11" s="224" t="s">
        <v>14</v>
      </c>
      <c r="B11" s="43" t="s">
        <v>23</v>
      </c>
      <c r="C11" s="49">
        <f>SUM(C12:C13)</f>
        <v>14423</v>
      </c>
      <c r="D11" s="10">
        <f t="shared" ref="D11:S11" si="7">SUM(D12:D13)</f>
        <v>11216</v>
      </c>
      <c r="E11" s="119">
        <f t="shared" si="7"/>
        <v>18153</v>
      </c>
      <c r="F11" s="47">
        <f t="shared" si="7"/>
        <v>43792</v>
      </c>
      <c r="G11" s="49">
        <f t="shared" si="7"/>
        <v>10726</v>
      </c>
      <c r="H11" s="10">
        <f t="shared" si="7"/>
        <v>10672</v>
      </c>
      <c r="I11" s="119">
        <f t="shared" si="7"/>
        <v>9040</v>
      </c>
      <c r="J11" s="47">
        <f t="shared" si="7"/>
        <v>30438</v>
      </c>
      <c r="K11" s="49">
        <f t="shared" si="7"/>
        <v>21464</v>
      </c>
      <c r="L11" s="10">
        <f t="shared" si="7"/>
        <v>13201</v>
      </c>
      <c r="M11" s="119">
        <f t="shared" si="7"/>
        <v>11174</v>
      </c>
      <c r="N11" s="47">
        <f t="shared" si="7"/>
        <v>45839</v>
      </c>
      <c r="O11" s="49">
        <f t="shared" si="7"/>
        <v>11780</v>
      </c>
      <c r="P11" s="10">
        <f t="shared" si="7"/>
        <v>22068</v>
      </c>
      <c r="Q11" s="119">
        <f t="shared" si="7"/>
        <v>0</v>
      </c>
      <c r="R11" s="47">
        <f t="shared" si="7"/>
        <v>33848</v>
      </c>
      <c r="S11" s="152">
        <f t="shared" si="7"/>
        <v>153917</v>
      </c>
    </row>
    <row r="12" spans="1:19">
      <c r="A12" s="224"/>
      <c r="B12" s="41" t="s">
        <v>10</v>
      </c>
      <c r="C12" s="141">
        <v>8192</v>
      </c>
      <c r="D12" s="6">
        <v>5731</v>
      </c>
      <c r="E12" s="120">
        <v>14232</v>
      </c>
      <c r="F12" s="148">
        <f t="shared" si="1"/>
        <v>28155</v>
      </c>
      <c r="G12" s="141">
        <v>6873</v>
      </c>
      <c r="H12" s="6">
        <v>8751</v>
      </c>
      <c r="I12" s="120">
        <v>8630</v>
      </c>
      <c r="J12" s="148">
        <f t="shared" si="2"/>
        <v>24254</v>
      </c>
      <c r="K12" s="141">
        <v>13795</v>
      </c>
      <c r="L12" s="6">
        <v>12207</v>
      </c>
      <c r="M12" s="120">
        <v>9433</v>
      </c>
      <c r="N12" s="148">
        <f t="shared" si="3"/>
        <v>35435</v>
      </c>
      <c r="O12" s="141">
        <v>8187</v>
      </c>
      <c r="P12" s="6">
        <v>16107</v>
      </c>
      <c r="Q12" s="120"/>
      <c r="R12" s="148">
        <f t="shared" si="4"/>
        <v>24294</v>
      </c>
      <c r="S12" s="153">
        <f t="shared" si="5"/>
        <v>112138</v>
      </c>
    </row>
    <row r="13" spans="1:19" ht="15.75" thickBot="1">
      <c r="A13" s="225"/>
      <c r="B13" s="50" t="s">
        <v>11</v>
      </c>
      <c r="C13" s="39">
        <v>6231</v>
      </c>
      <c r="D13" s="5">
        <v>5485</v>
      </c>
      <c r="E13" s="117">
        <v>3921</v>
      </c>
      <c r="F13" s="147">
        <f t="shared" si="1"/>
        <v>15637</v>
      </c>
      <c r="G13" s="39">
        <v>3853</v>
      </c>
      <c r="H13" s="5">
        <v>1921</v>
      </c>
      <c r="I13" s="117">
        <v>410</v>
      </c>
      <c r="J13" s="147">
        <f t="shared" si="2"/>
        <v>6184</v>
      </c>
      <c r="K13" s="39">
        <v>7669</v>
      </c>
      <c r="L13" s="5">
        <v>994</v>
      </c>
      <c r="M13" s="117">
        <v>1741</v>
      </c>
      <c r="N13" s="147">
        <f t="shared" si="3"/>
        <v>10404</v>
      </c>
      <c r="O13" s="39">
        <v>3593</v>
      </c>
      <c r="P13" s="5">
        <v>5961</v>
      </c>
      <c r="Q13" s="117"/>
      <c r="R13" s="147">
        <f t="shared" si="4"/>
        <v>9554</v>
      </c>
      <c r="S13" s="150">
        <f t="shared" si="5"/>
        <v>41779</v>
      </c>
    </row>
    <row r="14" spans="1:19" ht="15.75" thickBot="1">
      <c r="A14" s="224" t="s">
        <v>15</v>
      </c>
      <c r="B14" s="43" t="s">
        <v>23</v>
      </c>
      <c r="C14" s="49">
        <f>SUM(C15:C16)</f>
        <v>6642</v>
      </c>
      <c r="D14" s="11">
        <f t="shared" ref="D14:S14" si="8">SUM(D15:D16)</f>
        <v>10417</v>
      </c>
      <c r="E14" s="123">
        <f t="shared" si="8"/>
        <v>1999</v>
      </c>
      <c r="F14" s="47">
        <f t="shared" si="8"/>
        <v>19058</v>
      </c>
      <c r="G14" s="49">
        <f t="shared" si="8"/>
        <v>5150</v>
      </c>
      <c r="H14" s="11">
        <f t="shared" si="8"/>
        <v>4751</v>
      </c>
      <c r="I14" s="123">
        <f t="shared" si="8"/>
        <v>5654</v>
      </c>
      <c r="J14" s="47">
        <f t="shared" si="8"/>
        <v>15555</v>
      </c>
      <c r="K14" s="49">
        <f t="shared" si="8"/>
        <v>10818</v>
      </c>
      <c r="L14" s="11">
        <f t="shared" si="8"/>
        <v>26933</v>
      </c>
      <c r="M14" s="123">
        <f t="shared" si="8"/>
        <v>12873</v>
      </c>
      <c r="N14" s="47">
        <f t="shared" si="8"/>
        <v>50624</v>
      </c>
      <c r="O14" s="49">
        <f t="shared" si="8"/>
        <v>12690</v>
      </c>
      <c r="P14" s="11">
        <f t="shared" si="8"/>
        <v>8980</v>
      </c>
      <c r="Q14" s="123">
        <f t="shared" si="8"/>
        <v>0</v>
      </c>
      <c r="R14" s="47">
        <f t="shared" si="8"/>
        <v>21670</v>
      </c>
      <c r="S14" s="152">
        <f t="shared" si="8"/>
        <v>106907</v>
      </c>
    </row>
    <row r="15" spans="1:19">
      <c r="A15" s="224"/>
      <c r="B15" s="41" t="s">
        <v>10</v>
      </c>
      <c r="C15" s="141">
        <v>4190</v>
      </c>
      <c r="D15" s="6">
        <v>8010</v>
      </c>
      <c r="E15" s="120">
        <v>311</v>
      </c>
      <c r="F15" s="148">
        <f t="shared" si="1"/>
        <v>12511</v>
      </c>
      <c r="G15" s="141">
        <v>3900</v>
      </c>
      <c r="H15" s="6">
        <v>4232</v>
      </c>
      <c r="I15" s="120">
        <v>5166</v>
      </c>
      <c r="J15" s="148">
        <f t="shared" si="2"/>
        <v>13298</v>
      </c>
      <c r="K15" s="141">
        <v>5948</v>
      </c>
      <c r="L15" s="6">
        <v>6994</v>
      </c>
      <c r="M15" s="120">
        <v>5875</v>
      </c>
      <c r="N15" s="148">
        <f t="shared" si="3"/>
        <v>18817</v>
      </c>
      <c r="O15" s="141">
        <v>7027</v>
      </c>
      <c r="P15" s="6">
        <v>4831</v>
      </c>
      <c r="Q15" s="120"/>
      <c r="R15" s="148">
        <f t="shared" si="4"/>
        <v>11858</v>
      </c>
      <c r="S15" s="153">
        <f t="shared" si="5"/>
        <v>56484</v>
      </c>
    </row>
    <row r="16" spans="1:19" ht="15.75" thickBot="1">
      <c r="A16" s="225"/>
      <c r="B16" s="50" t="s">
        <v>11</v>
      </c>
      <c r="C16" s="39">
        <v>2452</v>
      </c>
      <c r="D16" s="5">
        <v>2407</v>
      </c>
      <c r="E16" s="117">
        <v>1688</v>
      </c>
      <c r="F16" s="147">
        <f t="shared" si="1"/>
        <v>6547</v>
      </c>
      <c r="G16" s="39">
        <v>1250</v>
      </c>
      <c r="H16" s="5">
        <v>519</v>
      </c>
      <c r="I16" s="117">
        <v>488</v>
      </c>
      <c r="J16" s="147">
        <f t="shared" si="2"/>
        <v>2257</v>
      </c>
      <c r="K16" s="39">
        <v>4870</v>
      </c>
      <c r="L16" s="5">
        <f>5592+14347</f>
        <v>19939</v>
      </c>
      <c r="M16" s="117">
        <f>3698+3300</f>
        <v>6998</v>
      </c>
      <c r="N16" s="147">
        <f t="shared" si="3"/>
        <v>31807</v>
      </c>
      <c r="O16" s="39">
        <v>5663</v>
      </c>
      <c r="P16" s="5">
        <v>4149</v>
      </c>
      <c r="Q16" s="117"/>
      <c r="R16" s="147">
        <f t="shared" si="4"/>
        <v>9812</v>
      </c>
      <c r="S16" s="150">
        <f t="shared" si="5"/>
        <v>50423</v>
      </c>
    </row>
    <row r="17" spans="1:19" ht="16.5" thickBot="1">
      <c r="A17" s="226" t="s">
        <v>7</v>
      </c>
      <c r="B17" s="71" t="s">
        <v>23</v>
      </c>
      <c r="C17" s="171">
        <f>SUM(C5+C8+C11+C14)</f>
        <v>22713</v>
      </c>
      <c r="D17" s="172">
        <f t="shared" ref="D17:S17" si="9">SUM(D5+D8+D11+D14)</f>
        <v>23850</v>
      </c>
      <c r="E17" s="172">
        <f t="shared" si="9"/>
        <v>22128</v>
      </c>
      <c r="F17" s="172">
        <f t="shared" si="9"/>
        <v>68691</v>
      </c>
      <c r="G17" s="172">
        <f t="shared" si="9"/>
        <v>18070</v>
      </c>
      <c r="H17" s="172">
        <f t="shared" si="9"/>
        <v>17286</v>
      </c>
      <c r="I17" s="172">
        <f t="shared" si="9"/>
        <v>18495</v>
      </c>
      <c r="J17" s="172">
        <f t="shared" si="9"/>
        <v>53851</v>
      </c>
      <c r="K17" s="172">
        <f t="shared" si="9"/>
        <v>37707</v>
      </c>
      <c r="L17" s="172">
        <f t="shared" si="9"/>
        <v>45424</v>
      </c>
      <c r="M17" s="172">
        <f t="shared" si="9"/>
        <v>29072</v>
      </c>
      <c r="N17" s="172">
        <f t="shared" si="9"/>
        <v>112203</v>
      </c>
      <c r="O17" s="172">
        <f t="shared" si="9"/>
        <v>29570</v>
      </c>
      <c r="P17" s="172">
        <f t="shared" si="9"/>
        <v>35272</v>
      </c>
      <c r="Q17" s="172">
        <f t="shared" si="9"/>
        <v>0</v>
      </c>
      <c r="R17" s="172">
        <f t="shared" si="9"/>
        <v>64842</v>
      </c>
      <c r="S17" s="173">
        <f t="shared" si="9"/>
        <v>299587</v>
      </c>
    </row>
    <row r="18" spans="1:19">
      <c r="A18" s="226"/>
      <c r="B18" s="41" t="s">
        <v>10</v>
      </c>
      <c r="C18" s="121">
        <f>SUM(C6+C9+C12+C15)</f>
        <v>13218</v>
      </c>
      <c r="D18" s="141">
        <f t="shared" ref="D18:S18" si="10">SUM(D6+D9+D12+D15)</f>
        <v>14970</v>
      </c>
      <c r="E18" s="141">
        <f t="shared" si="10"/>
        <v>15935</v>
      </c>
      <c r="F18" s="141">
        <f t="shared" si="10"/>
        <v>44123</v>
      </c>
      <c r="G18" s="141">
        <f t="shared" si="10"/>
        <v>12401</v>
      </c>
      <c r="H18" s="141">
        <f t="shared" si="10"/>
        <v>14390</v>
      </c>
      <c r="I18" s="141">
        <f t="shared" si="10"/>
        <v>17096</v>
      </c>
      <c r="J18" s="141">
        <f t="shared" si="10"/>
        <v>43887</v>
      </c>
      <c r="K18" s="141">
        <f t="shared" si="10"/>
        <v>24473</v>
      </c>
      <c r="L18" s="141">
        <f t="shared" si="10"/>
        <v>23852</v>
      </c>
      <c r="M18" s="141">
        <f t="shared" si="10"/>
        <v>19506</v>
      </c>
      <c r="N18" s="141">
        <f t="shared" si="10"/>
        <v>67831</v>
      </c>
      <c r="O18" s="141">
        <f t="shared" si="10"/>
        <v>19468</v>
      </c>
      <c r="P18" s="141">
        <f t="shared" si="10"/>
        <v>24120</v>
      </c>
      <c r="Q18" s="141">
        <f t="shared" si="10"/>
        <v>0</v>
      </c>
      <c r="R18" s="141">
        <f t="shared" si="10"/>
        <v>43588</v>
      </c>
      <c r="S18" s="174">
        <f t="shared" si="10"/>
        <v>199429</v>
      </c>
    </row>
    <row r="19" spans="1:19" ht="15.75" thickBot="1">
      <c r="A19" s="227"/>
      <c r="B19" s="50" t="s">
        <v>11</v>
      </c>
      <c r="C19" s="10">
        <f>SUM(C7+C10+C13+C16)</f>
        <v>9495</v>
      </c>
      <c r="D19" s="49">
        <f t="shared" ref="D19:S19" si="11">SUM(D7+D10+D13+D16)</f>
        <v>8880</v>
      </c>
      <c r="E19" s="49">
        <f t="shared" si="11"/>
        <v>6193</v>
      </c>
      <c r="F19" s="49">
        <f t="shared" si="11"/>
        <v>24568</v>
      </c>
      <c r="G19" s="49">
        <f t="shared" si="11"/>
        <v>5669</v>
      </c>
      <c r="H19" s="49">
        <f t="shared" si="11"/>
        <v>2896</v>
      </c>
      <c r="I19" s="49">
        <f t="shared" si="11"/>
        <v>1399</v>
      </c>
      <c r="J19" s="49">
        <f t="shared" si="11"/>
        <v>9964</v>
      </c>
      <c r="K19" s="49">
        <f t="shared" si="11"/>
        <v>13234</v>
      </c>
      <c r="L19" s="49">
        <f t="shared" si="11"/>
        <v>21572</v>
      </c>
      <c r="M19" s="49">
        <f t="shared" si="11"/>
        <v>9566</v>
      </c>
      <c r="N19" s="49">
        <f t="shared" si="11"/>
        <v>44372</v>
      </c>
      <c r="O19" s="49">
        <f t="shared" si="11"/>
        <v>10102</v>
      </c>
      <c r="P19" s="49">
        <f t="shared" si="11"/>
        <v>11152</v>
      </c>
      <c r="Q19" s="49">
        <f t="shared" si="11"/>
        <v>0</v>
      </c>
      <c r="R19" s="49">
        <f t="shared" si="11"/>
        <v>21254</v>
      </c>
      <c r="S19" s="175">
        <f t="shared" si="11"/>
        <v>100158</v>
      </c>
    </row>
    <row r="20" spans="1:19" ht="27.75" customHeight="1">
      <c r="B20" s="163" t="s">
        <v>53</v>
      </c>
    </row>
    <row r="21" spans="1:19" ht="48" customHeight="1">
      <c r="B21" s="164"/>
    </row>
    <row r="22" spans="1:19" ht="114.75" customHeight="1">
      <c r="A22" t="s">
        <v>50</v>
      </c>
      <c r="L22" s="170" t="s">
        <v>61</v>
      </c>
      <c r="M22" s="170" t="s">
        <v>60</v>
      </c>
      <c r="S22">
        <f>SUM(C22:R22)</f>
        <v>0</v>
      </c>
    </row>
    <row r="23" spans="1:19" ht="42.75" customHeight="1" thickBot="1"/>
    <row r="24" spans="1:19" ht="15.75" thickBot="1">
      <c r="C24" s="28" t="s">
        <v>26</v>
      </c>
      <c r="D24" s="28" t="s">
        <v>27</v>
      </c>
      <c r="E24" s="156" t="s">
        <v>28</v>
      </c>
      <c r="F24" s="144" t="s">
        <v>25</v>
      </c>
      <c r="G24" s="51" t="s">
        <v>29</v>
      </c>
      <c r="H24" s="28" t="s">
        <v>30</v>
      </c>
      <c r="I24" s="156" t="s">
        <v>31</v>
      </c>
      <c r="J24" s="144" t="s">
        <v>32</v>
      </c>
      <c r="K24" s="51" t="s">
        <v>33</v>
      </c>
      <c r="L24" s="28" t="s">
        <v>34</v>
      </c>
      <c r="M24" s="156" t="s">
        <v>35</v>
      </c>
      <c r="N24" s="144" t="s">
        <v>36</v>
      </c>
      <c r="O24" s="51" t="s">
        <v>37</v>
      </c>
      <c r="P24" s="28" t="s">
        <v>38</v>
      </c>
      <c r="Q24" s="157" t="s">
        <v>39</v>
      </c>
      <c r="R24" s="144" t="s">
        <v>40</v>
      </c>
      <c r="S24" s="149" t="s">
        <v>41</v>
      </c>
    </row>
    <row r="25" spans="1:19">
      <c r="A25" s="232" t="s">
        <v>43</v>
      </c>
      <c r="B25" s="118" t="s">
        <v>24</v>
      </c>
      <c r="C25" s="7">
        <v>211471</v>
      </c>
      <c r="D25" s="8">
        <v>170547</v>
      </c>
      <c r="E25" s="122">
        <v>223129</v>
      </c>
      <c r="F25" s="46">
        <f t="shared" ref="F25" si="12">SUM(C25:E25)</f>
        <v>605147</v>
      </c>
      <c r="G25" s="37">
        <v>150376</v>
      </c>
      <c r="H25" s="8">
        <v>98521</v>
      </c>
      <c r="I25" s="122">
        <v>53269</v>
      </c>
      <c r="J25" s="46">
        <f t="shared" ref="J25" si="13">SUM(G25:I25)</f>
        <v>302166</v>
      </c>
      <c r="K25" s="37">
        <v>56060</v>
      </c>
      <c r="L25" s="8">
        <v>57003</v>
      </c>
      <c r="M25" s="122"/>
      <c r="N25" s="46">
        <f t="shared" ref="N25" si="14">SUM(K25:M25)</f>
        <v>113063</v>
      </c>
      <c r="O25" s="37"/>
      <c r="P25" s="8"/>
      <c r="Q25" s="122"/>
      <c r="R25" s="46">
        <f t="shared" ref="R25" si="15">SUM(O25:Q25)</f>
        <v>0</v>
      </c>
      <c r="S25" s="151">
        <f t="shared" ref="S25" si="16">SUM(R25,N25,J25,F25)</f>
        <v>1020376</v>
      </c>
    </row>
    <row r="26" spans="1:19" ht="15.75" thickBot="1">
      <c r="A26" s="224"/>
      <c r="B26" s="133" t="s">
        <v>23</v>
      </c>
      <c r="C26" s="10">
        <f>SUM(C27:C28)</f>
        <v>173492</v>
      </c>
      <c r="D26" s="10">
        <f t="shared" ref="D26:S26" si="17">SUM(D27:D28)</f>
        <v>130216</v>
      </c>
      <c r="E26" s="119">
        <f t="shared" si="17"/>
        <v>147376</v>
      </c>
      <c r="F26" s="47">
        <f t="shared" si="17"/>
        <v>451084</v>
      </c>
      <c r="G26" s="49">
        <f t="shared" si="17"/>
        <v>0</v>
      </c>
      <c r="H26" s="10">
        <f t="shared" si="17"/>
        <v>0</v>
      </c>
      <c r="I26" s="119">
        <f t="shared" si="17"/>
        <v>0</v>
      </c>
      <c r="J26" s="47">
        <f t="shared" si="17"/>
        <v>0</v>
      </c>
      <c r="K26" s="49">
        <f t="shared" si="17"/>
        <v>43386</v>
      </c>
      <c r="L26" s="10">
        <f t="shared" si="17"/>
        <v>43209</v>
      </c>
      <c r="M26" s="119">
        <f t="shared" si="17"/>
        <v>0</v>
      </c>
      <c r="N26" s="47">
        <f t="shared" si="17"/>
        <v>86595</v>
      </c>
      <c r="O26" s="49">
        <f t="shared" si="17"/>
        <v>0</v>
      </c>
      <c r="P26" s="10">
        <f t="shared" si="17"/>
        <v>0</v>
      </c>
      <c r="Q26" s="119">
        <f t="shared" si="17"/>
        <v>0</v>
      </c>
      <c r="R26" s="47">
        <f t="shared" si="17"/>
        <v>0</v>
      </c>
      <c r="S26" s="152">
        <f t="shared" si="17"/>
        <v>537679</v>
      </c>
    </row>
    <row r="27" spans="1:19">
      <c r="A27" s="224"/>
      <c r="B27" s="132" t="s">
        <v>10</v>
      </c>
      <c r="C27" s="6">
        <v>138390</v>
      </c>
      <c r="D27" s="6">
        <v>103431</v>
      </c>
      <c r="E27" s="120">
        <v>118223</v>
      </c>
      <c r="F27" s="148">
        <f t="shared" ref="F27:F28" si="18">SUM(C27:E27)</f>
        <v>360044</v>
      </c>
      <c r="G27" s="141"/>
      <c r="H27" s="6"/>
      <c r="I27" s="120"/>
      <c r="J27" s="148">
        <f t="shared" ref="J27:J28" si="19">SUM(G27:I27)</f>
        <v>0</v>
      </c>
      <c r="K27" s="141">
        <v>30105</v>
      </c>
      <c r="L27" s="6">
        <v>30968</v>
      </c>
      <c r="M27" s="120"/>
      <c r="N27" s="148">
        <f t="shared" ref="N27:N28" si="20">SUM(K27:M27)</f>
        <v>61073</v>
      </c>
      <c r="O27" s="141"/>
      <c r="P27" s="6"/>
      <c r="Q27" s="120"/>
      <c r="R27" s="148">
        <f t="shared" ref="R27:R28" si="21">SUM(O27:Q27)</f>
        <v>0</v>
      </c>
      <c r="S27" s="153">
        <f t="shared" ref="S27:S28" si="22">SUM(R27,N27,J27,F27)</f>
        <v>421117</v>
      </c>
    </row>
    <row r="28" spans="1:19" ht="15.75" thickBot="1">
      <c r="A28" s="225"/>
      <c r="B28" s="10" t="s">
        <v>11</v>
      </c>
      <c r="C28" s="2">
        <v>35102</v>
      </c>
      <c r="D28" s="2">
        <v>26785</v>
      </c>
      <c r="E28" s="158">
        <v>29153</v>
      </c>
      <c r="F28" s="159">
        <f t="shared" si="18"/>
        <v>91040</v>
      </c>
      <c r="G28" s="38"/>
      <c r="H28" s="2"/>
      <c r="I28" s="158"/>
      <c r="J28" s="159">
        <f t="shared" si="19"/>
        <v>0</v>
      </c>
      <c r="K28" s="38">
        <v>13281</v>
      </c>
      <c r="L28" s="2">
        <v>12241</v>
      </c>
      <c r="M28" s="158"/>
      <c r="N28" s="159">
        <f t="shared" si="20"/>
        <v>25522</v>
      </c>
      <c r="O28" s="38"/>
      <c r="P28" s="2"/>
      <c r="Q28" s="158"/>
      <c r="R28" s="159">
        <f t="shared" si="21"/>
        <v>0</v>
      </c>
      <c r="S28" s="160">
        <f t="shared" si="22"/>
        <v>116562</v>
      </c>
    </row>
    <row r="35" spans="1:19" ht="20.25">
      <c r="C35" s="234" t="s">
        <v>52</v>
      </c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</row>
    <row r="36" spans="1:19" ht="19.5" thickBot="1">
      <c r="A36" s="1"/>
      <c r="B36" s="1"/>
      <c r="C36" s="1"/>
      <c r="D36" s="231" t="s">
        <v>58</v>
      </c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</row>
    <row r="37" spans="1:19">
      <c r="A37" s="229" t="s">
        <v>51</v>
      </c>
      <c r="B37" s="8"/>
      <c r="C37" s="28" t="s">
        <v>26</v>
      </c>
      <c r="D37" s="28" t="s">
        <v>27</v>
      </c>
      <c r="E37" s="156" t="s">
        <v>28</v>
      </c>
      <c r="F37" s="144" t="s">
        <v>25</v>
      </c>
      <c r="G37" s="51" t="s">
        <v>29</v>
      </c>
      <c r="H37" s="28" t="s">
        <v>30</v>
      </c>
      <c r="I37" s="156" t="s">
        <v>31</v>
      </c>
      <c r="J37" s="144" t="s">
        <v>32</v>
      </c>
      <c r="K37" s="51" t="s">
        <v>33</v>
      </c>
      <c r="L37" s="28" t="s">
        <v>34</v>
      </c>
      <c r="M37" s="156" t="s">
        <v>35</v>
      </c>
      <c r="N37" s="144" t="s">
        <v>36</v>
      </c>
      <c r="O37" s="51" t="s">
        <v>37</v>
      </c>
      <c r="P37" s="28" t="s">
        <v>38</v>
      </c>
      <c r="Q37" s="157" t="s">
        <v>39</v>
      </c>
      <c r="R37" s="144" t="s">
        <v>40</v>
      </c>
      <c r="S37" s="149" t="s">
        <v>41</v>
      </c>
    </row>
    <row r="38" spans="1:19" ht="15.75" thickBot="1">
      <c r="A38" s="230"/>
      <c r="B38" s="11"/>
      <c r="C38" s="11"/>
      <c r="D38" s="11"/>
      <c r="E38" s="123"/>
      <c r="F38" s="47"/>
      <c r="G38" s="49"/>
      <c r="H38" s="11"/>
      <c r="I38" s="123"/>
      <c r="J38" s="47"/>
      <c r="K38" s="49"/>
      <c r="L38" s="11"/>
      <c r="M38" s="123"/>
      <c r="N38" s="47"/>
      <c r="O38" s="49"/>
      <c r="P38" s="11"/>
      <c r="Q38" s="123"/>
      <c r="R38" s="47"/>
      <c r="S38" s="152"/>
    </row>
    <row r="39" spans="1:19" ht="15.75" thickBot="1">
      <c r="A39" s="224" t="s">
        <v>1</v>
      </c>
      <c r="B39" s="50" t="s">
        <v>23</v>
      </c>
      <c r="C39" s="49">
        <f>SUM(C40:C41)</f>
        <v>7670</v>
      </c>
      <c r="D39" s="11">
        <f t="shared" ref="D39:S39" si="23">SUM(D40:D41)</f>
        <v>3464</v>
      </c>
      <c r="E39" s="123">
        <f t="shared" si="23"/>
        <v>0</v>
      </c>
      <c r="F39" s="47">
        <f t="shared" si="23"/>
        <v>11134</v>
      </c>
      <c r="G39" s="49">
        <f t="shared" si="23"/>
        <v>0</v>
      </c>
      <c r="H39" s="11">
        <f t="shared" si="23"/>
        <v>0</v>
      </c>
      <c r="I39" s="123">
        <f t="shared" si="23"/>
        <v>0</v>
      </c>
      <c r="J39" s="47">
        <f t="shared" si="23"/>
        <v>0</v>
      </c>
      <c r="K39" s="49">
        <f t="shared" si="23"/>
        <v>0</v>
      </c>
      <c r="L39" s="11">
        <f t="shared" si="23"/>
        <v>0</v>
      </c>
      <c r="M39" s="123">
        <f t="shared" si="23"/>
        <v>0</v>
      </c>
      <c r="N39" s="47">
        <f t="shared" si="23"/>
        <v>0</v>
      </c>
      <c r="O39" s="49">
        <f t="shared" si="23"/>
        <v>0</v>
      </c>
      <c r="P39" s="11">
        <f t="shared" si="23"/>
        <v>0</v>
      </c>
      <c r="Q39" s="123">
        <f t="shared" si="23"/>
        <v>0</v>
      </c>
      <c r="R39" s="47">
        <f t="shared" si="23"/>
        <v>0</v>
      </c>
      <c r="S39" s="152">
        <f t="shared" si="23"/>
        <v>11134</v>
      </c>
    </row>
    <row r="40" spans="1:19">
      <c r="A40" s="224"/>
      <c r="B40" s="66" t="s">
        <v>10</v>
      </c>
      <c r="C40" s="141">
        <v>5871</v>
      </c>
      <c r="D40" s="6">
        <v>2090</v>
      </c>
      <c r="E40" s="120"/>
      <c r="F40" s="148">
        <f t="shared" ref="F40:F41" si="24">SUM(C40:E40)</f>
        <v>7961</v>
      </c>
      <c r="G40" s="141"/>
      <c r="H40" s="6"/>
      <c r="I40" s="120"/>
      <c r="J40" s="148">
        <f t="shared" ref="J40:J41" si="25">SUM(G40:I40)</f>
        <v>0</v>
      </c>
      <c r="K40" s="141"/>
      <c r="L40" s="6"/>
      <c r="M40" s="120"/>
      <c r="N40" s="148">
        <f t="shared" ref="N40:N41" si="26">SUM(K40:M40)</f>
        <v>0</v>
      </c>
      <c r="O40" s="141"/>
      <c r="P40" s="6"/>
      <c r="Q40" s="120"/>
      <c r="R40" s="148">
        <f t="shared" ref="R40:R41" si="27">SUM(O40:Q40)</f>
        <v>0</v>
      </c>
      <c r="S40" s="153">
        <f t="shared" ref="S40:S41" si="28">SUM(R40,N40,J40,F40)</f>
        <v>7961</v>
      </c>
    </row>
    <row r="41" spans="1:19" ht="15.75" thickBot="1">
      <c r="A41" s="225"/>
      <c r="B41" s="50" t="s">
        <v>11</v>
      </c>
      <c r="C41" s="39">
        <v>1799</v>
      </c>
      <c r="D41" s="5">
        <v>1374</v>
      </c>
      <c r="E41" s="117"/>
      <c r="F41" s="147">
        <f t="shared" si="24"/>
        <v>3173</v>
      </c>
      <c r="G41" s="39"/>
      <c r="H41" s="5"/>
      <c r="I41" s="117"/>
      <c r="J41" s="147">
        <f t="shared" si="25"/>
        <v>0</v>
      </c>
      <c r="K41" s="39"/>
      <c r="L41" s="5"/>
      <c r="M41" s="117"/>
      <c r="N41" s="147">
        <f t="shared" si="26"/>
        <v>0</v>
      </c>
      <c r="O41" s="39"/>
      <c r="P41" s="5"/>
      <c r="Q41" s="117"/>
      <c r="R41" s="147">
        <f t="shared" si="27"/>
        <v>0</v>
      </c>
      <c r="S41" s="150">
        <f t="shared" si="28"/>
        <v>3173</v>
      </c>
    </row>
    <row r="42" spans="1:19" ht="15.75" thickBot="1">
      <c r="A42" s="224" t="s">
        <v>12</v>
      </c>
      <c r="B42" s="43" t="s">
        <v>23</v>
      </c>
      <c r="C42" s="49">
        <f>SUM(C43:C44)</f>
        <v>0</v>
      </c>
      <c r="D42" s="10">
        <f t="shared" ref="D42:H42" si="29">SUM(D43:D44)</f>
        <v>0</v>
      </c>
      <c r="E42" s="119">
        <f t="shared" si="29"/>
        <v>0</v>
      </c>
      <c r="F42" s="47">
        <f t="shared" si="29"/>
        <v>0</v>
      </c>
      <c r="G42" s="49">
        <f t="shared" si="29"/>
        <v>633</v>
      </c>
      <c r="H42" s="10">
        <f t="shared" si="29"/>
        <v>1450</v>
      </c>
      <c r="I42" s="119">
        <f>SUM(I43:I44)</f>
        <v>2150</v>
      </c>
      <c r="J42" s="47">
        <f t="shared" ref="J42:S42" si="30">SUM(J43:J44)</f>
        <v>4233</v>
      </c>
      <c r="K42" s="49">
        <f t="shared" si="30"/>
        <v>2150</v>
      </c>
      <c r="L42" s="10">
        <f t="shared" si="30"/>
        <v>2150</v>
      </c>
      <c r="M42" s="119">
        <f t="shared" si="30"/>
        <v>2150</v>
      </c>
      <c r="N42" s="47">
        <f t="shared" si="30"/>
        <v>6450</v>
      </c>
      <c r="O42" s="49">
        <f t="shared" si="30"/>
        <v>2150</v>
      </c>
      <c r="P42" s="10">
        <f t="shared" si="30"/>
        <v>2150</v>
      </c>
      <c r="Q42" s="119">
        <f t="shared" si="30"/>
        <v>1100</v>
      </c>
      <c r="R42" s="47">
        <f t="shared" si="30"/>
        <v>5400</v>
      </c>
      <c r="S42" s="152">
        <f t="shared" si="30"/>
        <v>16083</v>
      </c>
    </row>
    <row r="43" spans="1:19">
      <c r="A43" s="224"/>
      <c r="B43" s="41" t="s">
        <v>10</v>
      </c>
      <c r="C43" s="141"/>
      <c r="D43" s="6"/>
      <c r="E43" s="120"/>
      <c r="F43" s="148">
        <f t="shared" ref="F43:F44" si="31">SUM(C43:E43)</f>
        <v>0</v>
      </c>
      <c r="G43" s="141">
        <v>489</v>
      </c>
      <c r="H43" s="6">
        <v>1300</v>
      </c>
      <c r="I43" s="120">
        <v>2000</v>
      </c>
      <c r="J43" s="148">
        <f t="shared" ref="J43:J44" si="32">SUM(G43:I43)</f>
        <v>3789</v>
      </c>
      <c r="K43" s="141">
        <v>2000</v>
      </c>
      <c r="L43" s="6">
        <v>2000</v>
      </c>
      <c r="M43" s="120">
        <v>2000</v>
      </c>
      <c r="N43" s="148">
        <f t="shared" ref="N43:N44" si="33">SUM(K43:M43)</f>
        <v>6000</v>
      </c>
      <c r="O43" s="141">
        <v>2000</v>
      </c>
      <c r="P43" s="6">
        <v>2000</v>
      </c>
      <c r="Q43" s="120">
        <v>1000</v>
      </c>
      <c r="R43" s="148">
        <f t="shared" ref="R43:R44" si="34">SUM(O43:Q43)</f>
        <v>5000</v>
      </c>
      <c r="S43" s="153">
        <f t="shared" ref="S43:S44" si="35">SUM(R43,N43,J43,F43)</f>
        <v>14789</v>
      </c>
    </row>
    <row r="44" spans="1:19" ht="15.75" thickBot="1">
      <c r="A44" s="225"/>
      <c r="B44" s="50" t="s">
        <v>11</v>
      </c>
      <c r="C44" s="39"/>
      <c r="D44" s="5"/>
      <c r="E44" s="117"/>
      <c r="F44" s="147">
        <f t="shared" si="31"/>
        <v>0</v>
      </c>
      <c r="G44" s="39">
        <v>144</v>
      </c>
      <c r="H44" s="5">
        <v>150</v>
      </c>
      <c r="I44" s="117">
        <v>150</v>
      </c>
      <c r="J44" s="147">
        <f t="shared" si="32"/>
        <v>444</v>
      </c>
      <c r="K44" s="39">
        <v>150</v>
      </c>
      <c r="L44" s="5">
        <v>150</v>
      </c>
      <c r="M44" s="117">
        <v>150</v>
      </c>
      <c r="N44" s="147">
        <f t="shared" si="33"/>
        <v>450</v>
      </c>
      <c r="O44" s="39">
        <v>150</v>
      </c>
      <c r="P44" s="5">
        <v>150</v>
      </c>
      <c r="Q44" s="117">
        <v>100</v>
      </c>
      <c r="R44" s="147">
        <f t="shared" si="34"/>
        <v>400</v>
      </c>
      <c r="S44" s="150">
        <f t="shared" si="35"/>
        <v>1294</v>
      </c>
    </row>
    <row r="45" spans="1:19" ht="15.75" thickBot="1">
      <c r="A45" s="224" t="s">
        <v>13</v>
      </c>
      <c r="B45" s="43" t="s">
        <v>23</v>
      </c>
      <c r="C45" s="49">
        <f>SUM(C46:C47)</f>
        <v>1648</v>
      </c>
      <c r="D45" s="10">
        <f t="shared" ref="D45:S45" si="36">SUM(D46:D47)</f>
        <v>2217</v>
      </c>
      <c r="E45" s="119">
        <f t="shared" si="36"/>
        <v>1976</v>
      </c>
      <c r="F45" s="47">
        <f t="shared" si="36"/>
        <v>5841</v>
      </c>
      <c r="G45" s="49">
        <f t="shared" si="36"/>
        <v>1561</v>
      </c>
      <c r="H45" s="10">
        <f t="shared" si="36"/>
        <v>1700</v>
      </c>
      <c r="I45" s="119">
        <f t="shared" si="36"/>
        <v>2400</v>
      </c>
      <c r="J45" s="47">
        <f t="shared" si="36"/>
        <v>5661</v>
      </c>
      <c r="K45" s="49">
        <f t="shared" si="36"/>
        <v>2400</v>
      </c>
      <c r="L45" s="10">
        <f t="shared" si="36"/>
        <v>2400</v>
      </c>
      <c r="M45" s="119">
        <f t="shared" si="36"/>
        <v>2400</v>
      </c>
      <c r="N45" s="47">
        <f t="shared" si="36"/>
        <v>7200</v>
      </c>
      <c r="O45" s="49">
        <f t="shared" si="36"/>
        <v>2500</v>
      </c>
      <c r="P45" s="10">
        <f t="shared" si="36"/>
        <v>2500</v>
      </c>
      <c r="Q45" s="119">
        <f t="shared" si="36"/>
        <v>1500</v>
      </c>
      <c r="R45" s="47">
        <f t="shared" si="36"/>
        <v>6500</v>
      </c>
      <c r="S45" s="152">
        <f t="shared" si="36"/>
        <v>25202</v>
      </c>
    </row>
    <row r="46" spans="1:19">
      <c r="A46" s="224"/>
      <c r="B46" s="41" t="s">
        <v>10</v>
      </c>
      <c r="C46" s="141">
        <v>836</v>
      </c>
      <c r="D46" s="6">
        <v>1229</v>
      </c>
      <c r="E46" s="120">
        <v>1392</v>
      </c>
      <c r="F46" s="148">
        <f t="shared" ref="F46:F47" si="37">SUM(C46:E46)</f>
        <v>3457</v>
      </c>
      <c r="G46" s="141">
        <v>1139</v>
      </c>
      <c r="H46" s="6">
        <v>1300</v>
      </c>
      <c r="I46" s="120">
        <v>2000</v>
      </c>
      <c r="J46" s="148">
        <f t="shared" ref="J46:J47" si="38">SUM(G46:I46)</f>
        <v>4439</v>
      </c>
      <c r="K46" s="141">
        <v>2000</v>
      </c>
      <c r="L46" s="6">
        <v>2000</v>
      </c>
      <c r="M46" s="120">
        <v>2000</v>
      </c>
      <c r="N46" s="148">
        <f t="shared" ref="N46:N47" si="39">SUM(K46:M46)</f>
        <v>6000</v>
      </c>
      <c r="O46" s="141">
        <v>2000</v>
      </c>
      <c r="P46" s="6">
        <v>2000</v>
      </c>
      <c r="Q46" s="120">
        <v>1000</v>
      </c>
      <c r="R46" s="148">
        <f t="shared" ref="R46:R47" si="40">SUM(O46:Q46)</f>
        <v>5000</v>
      </c>
      <c r="S46" s="153">
        <f t="shared" ref="S46:S47" si="41">SUM(R46,N46,J46,F46)</f>
        <v>18896</v>
      </c>
    </row>
    <row r="47" spans="1:19" ht="15.75" thickBot="1">
      <c r="A47" s="225"/>
      <c r="B47" s="50" t="s">
        <v>11</v>
      </c>
      <c r="C47" s="39">
        <v>812</v>
      </c>
      <c r="D47" s="5">
        <v>988</v>
      </c>
      <c r="E47" s="117">
        <v>584</v>
      </c>
      <c r="F47" s="147">
        <f t="shared" si="37"/>
        <v>2384</v>
      </c>
      <c r="G47" s="39">
        <v>422</v>
      </c>
      <c r="H47" s="5">
        <v>400</v>
      </c>
      <c r="I47" s="117">
        <v>400</v>
      </c>
      <c r="J47" s="147">
        <f t="shared" si="38"/>
        <v>1222</v>
      </c>
      <c r="K47" s="39">
        <v>400</v>
      </c>
      <c r="L47" s="5">
        <v>400</v>
      </c>
      <c r="M47" s="117">
        <v>400</v>
      </c>
      <c r="N47" s="147">
        <f t="shared" si="39"/>
        <v>1200</v>
      </c>
      <c r="O47" s="39">
        <v>500</v>
      </c>
      <c r="P47" s="5">
        <v>500</v>
      </c>
      <c r="Q47" s="117">
        <v>500</v>
      </c>
      <c r="R47" s="147">
        <f t="shared" si="40"/>
        <v>1500</v>
      </c>
      <c r="S47" s="150">
        <f t="shared" si="41"/>
        <v>6306</v>
      </c>
    </row>
    <row r="48" spans="1:19" ht="15.75" thickBot="1">
      <c r="A48" s="224" t="s">
        <v>14</v>
      </c>
      <c r="B48" s="43" t="s">
        <v>23</v>
      </c>
      <c r="C48" s="49">
        <f>SUM(C49:C50)</f>
        <v>14423</v>
      </c>
      <c r="D48" s="10">
        <f t="shared" ref="D48:S48" si="42">SUM(D49:D50)</f>
        <v>11216</v>
      </c>
      <c r="E48" s="119">
        <f t="shared" si="42"/>
        <v>18153</v>
      </c>
      <c r="F48" s="47">
        <f t="shared" si="42"/>
        <v>43792</v>
      </c>
      <c r="G48" s="49">
        <f t="shared" si="42"/>
        <v>10726</v>
      </c>
      <c r="H48" s="10">
        <f t="shared" si="42"/>
        <v>10500</v>
      </c>
      <c r="I48" s="119">
        <f t="shared" si="42"/>
        <v>13500</v>
      </c>
      <c r="J48" s="47">
        <f t="shared" si="42"/>
        <v>34726</v>
      </c>
      <c r="K48" s="49">
        <f t="shared" si="42"/>
        <v>16000</v>
      </c>
      <c r="L48" s="10">
        <f t="shared" si="42"/>
        <v>16500</v>
      </c>
      <c r="M48" s="119">
        <f t="shared" si="42"/>
        <v>16500</v>
      </c>
      <c r="N48" s="47">
        <f t="shared" si="42"/>
        <v>49000</v>
      </c>
      <c r="O48" s="49">
        <f t="shared" si="42"/>
        <v>17500</v>
      </c>
      <c r="P48" s="10">
        <f t="shared" si="42"/>
        <v>18000</v>
      </c>
      <c r="Q48" s="119">
        <f t="shared" si="42"/>
        <v>18000</v>
      </c>
      <c r="R48" s="47">
        <f t="shared" si="42"/>
        <v>53500</v>
      </c>
      <c r="S48" s="152">
        <f t="shared" si="42"/>
        <v>181018</v>
      </c>
    </row>
    <row r="49" spans="1:19">
      <c r="A49" s="224"/>
      <c r="B49" s="41" t="s">
        <v>10</v>
      </c>
      <c r="C49" s="141">
        <v>8192</v>
      </c>
      <c r="D49" s="6">
        <v>5731</v>
      </c>
      <c r="E49" s="120">
        <v>14232</v>
      </c>
      <c r="F49" s="148">
        <f t="shared" ref="F49:F50" si="43">SUM(C49:E49)</f>
        <v>28155</v>
      </c>
      <c r="G49" s="141">
        <v>6873</v>
      </c>
      <c r="H49" s="6">
        <v>8500</v>
      </c>
      <c r="I49" s="120">
        <v>11500</v>
      </c>
      <c r="J49" s="148">
        <f t="shared" ref="J49:J50" si="44">SUM(G49:I49)</f>
        <v>26873</v>
      </c>
      <c r="K49" s="141">
        <v>13000</v>
      </c>
      <c r="L49" s="141">
        <v>13000</v>
      </c>
      <c r="M49" s="141">
        <v>13000</v>
      </c>
      <c r="N49" s="148">
        <f t="shared" ref="N49:N50" si="45">SUM(K49:M49)</f>
        <v>39000</v>
      </c>
      <c r="O49" s="141">
        <v>13000</v>
      </c>
      <c r="P49" s="141">
        <v>13000</v>
      </c>
      <c r="Q49" s="141">
        <v>13000</v>
      </c>
      <c r="R49" s="148">
        <f t="shared" ref="R49:R50" si="46">SUM(O49:Q49)</f>
        <v>39000</v>
      </c>
      <c r="S49" s="153">
        <f t="shared" ref="S49:S50" si="47">SUM(R49,N49,J49,F49)</f>
        <v>133028</v>
      </c>
    </row>
    <row r="50" spans="1:19" ht="15.75" thickBot="1">
      <c r="A50" s="225"/>
      <c r="B50" s="50" t="s">
        <v>11</v>
      </c>
      <c r="C50" s="39">
        <v>6231</v>
      </c>
      <c r="D50" s="5">
        <v>5485</v>
      </c>
      <c r="E50" s="117">
        <v>3921</v>
      </c>
      <c r="F50" s="147">
        <f t="shared" si="43"/>
        <v>15637</v>
      </c>
      <c r="G50" s="39">
        <v>3853</v>
      </c>
      <c r="H50" s="5">
        <v>2000</v>
      </c>
      <c r="I50" s="117">
        <v>2000</v>
      </c>
      <c r="J50" s="147">
        <f t="shared" si="44"/>
        <v>7853</v>
      </c>
      <c r="K50" s="39">
        <v>3000</v>
      </c>
      <c r="L50" s="39">
        <v>3500</v>
      </c>
      <c r="M50" s="39">
        <v>3500</v>
      </c>
      <c r="N50" s="147">
        <f t="shared" si="45"/>
        <v>10000</v>
      </c>
      <c r="O50" s="39">
        <v>4500</v>
      </c>
      <c r="P50" s="5">
        <v>5000</v>
      </c>
      <c r="Q50" s="117">
        <v>5000</v>
      </c>
      <c r="R50" s="147">
        <f t="shared" si="46"/>
        <v>14500</v>
      </c>
      <c r="S50" s="150">
        <f t="shared" si="47"/>
        <v>47990</v>
      </c>
    </row>
    <row r="51" spans="1:19" ht="15.75" thickBot="1">
      <c r="A51" s="224" t="s">
        <v>15</v>
      </c>
      <c r="B51" s="43" t="s">
        <v>23</v>
      </c>
      <c r="C51" s="49">
        <f>SUM(C52:C53)</f>
        <v>6642</v>
      </c>
      <c r="D51" s="11">
        <f t="shared" ref="D51:S51" si="48">SUM(D52:D53)</f>
        <v>10417</v>
      </c>
      <c r="E51" s="123">
        <f t="shared" si="48"/>
        <v>1999</v>
      </c>
      <c r="F51" s="47">
        <f t="shared" si="48"/>
        <v>19058</v>
      </c>
      <c r="G51" s="49">
        <f t="shared" si="48"/>
        <v>5150</v>
      </c>
      <c r="H51" s="11">
        <f t="shared" si="48"/>
        <v>5700</v>
      </c>
      <c r="I51" s="123">
        <f t="shared" si="48"/>
        <v>6200</v>
      </c>
      <c r="J51" s="47">
        <f t="shared" si="48"/>
        <v>17050</v>
      </c>
      <c r="K51" s="49">
        <f t="shared" si="48"/>
        <v>6500</v>
      </c>
      <c r="L51" s="11">
        <f t="shared" si="48"/>
        <v>6500</v>
      </c>
      <c r="M51" s="123">
        <f t="shared" si="48"/>
        <v>6500</v>
      </c>
      <c r="N51" s="47">
        <f t="shared" si="48"/>
        <v>19500</v>
      </c>
      <c r="O51" s="49">
        <f t="shared" si="48"/>
        <v>7000</v>
      </c>
      <c r="P51" s="11">
        <f t="shared" si="48"/>
        <v>7000</v>
      </c>
      <c r="Q51" s="123">
        <f t="shared" si="48"/>
        <v>7000</v>
      </c>
      <c r="R51" s="47">
        <f t="shared" si="48"/>
        <v>21000</v>
      </c>
      <c r="S51" s="152">
        <f t="shared" si="48"/>
        <v>76608</v>
      </c>
    </row>
    <row r="52" spans="1:19">
      <c r="A52" s="224"/>
      <c r="B52" s="41" t="s">
        <v>10</v>
      </c>
      <c r="C52" s="141">
        <v>4190</v>
      </c>
      <c r="D52" s="6">
        <v>8010</v>
      </c>
      <c r="E52" s="120">
        <v>311</v>
      </c>
      <c r="F52" s="148">
        <f t="shared" ref="F52:F53" si="49">SUM(C52:E52)</f>
        <v>12511</v>
      </c>
      <c r="G52" s="141">
        <v>3900</v>
      </c>
      <c r="H52" s="6">
        <v>4500</v>
      </c>
      <c r="I52" s="120">
        <v>5000</v>
      </c>
      <c r="J52" s="148">
        <f t="shared" ref="J52:J53" si="50">SUM(G52:I52)</f>
        <v>13400</v>
      </c>
      <c r="K52" s="6">
        <v>5000</v>
      </c>
      <c r="L52" s="6">
        <v>5000</v>
      </c>
      <c r="M52" s="6">
        <v>5000</v>
      </c>
      <c r="N52" s="148">
        <f t="shared" ref="N52:N53" si="51">SUM(K52:M52)</f>
        <v>15000</v>
      </c>
      <c r="O52" s="6">
        <v>5000</v>
      </c>
      <c r="P52" s="6">
        <v>5000</v>
      </c>
      <c r="Q52" s="120">
        <v>5000</v>
      </c>
      <c r="R52" s="148">
        <f t="shared" ref="R52:R53" si="52">SUM(O52:Q52)</f>
        <v>15000</v>
      </c>
      <c r="S52" s="153">
        <f t="shared" ref="S52:S53" si="53">SUM(R52,N52,J52,F52)</f>
        <v>55911</v>
      </c>
    </row>
    <row r="53" spans="1:19" ht="15.75" thickBot="1">
      <c r="A53" s="225"/>
      <c r="B53" s="50" t="s">
        <v>11</v>
      </c>
      <c r="C53" s="39">
        <v>2452</v>
      </c>
      <c r="D53" s="5">
        <v>2407</v>
      </c>
      <c r="E53" s="117">
        <v>1688</v>
      </c>
      <c r="F53" s="147">
        <f t="shared" si="49"/>
        <v>6547</v>
      </c>
      <c r="G53" s="39">
        <v>1250</v>
      </c>
      <c r="H53" s="5">
        <v>1200</v>
      </c>
      <c r="I53" s="117">
        <v>1200</v>
      </c>
      <c r="J53" s="147">
        <f t="shared" si="50"/>
        <v>3650</v>
      </c>
      <c r="K53" s="39">
        <v>1500</v>
      </c>
      <c r="L53" s="5">
        <v>1500</v>
      </c>
      <c r="M53" s="117">
        <v>1500</v>
      </c>
      <c r="N53" s="147">
        <f t="shared" si="51"/>
        <v>4500</v>
      </c>
      <c r="O53" s="39">
        <v>2000</v>
      </c>
      <c r="P53" s="5">
        <v>2000</v>
      </c>
      <c r="Q53" s="117">
        <v>2000</v>
      </c>
      <c r="R53" s="147">
        <f t="shared" si="52"/>
        <v>6000</v>
      </c>
      <c r="S53" s="150">
        <f t="shared" si="53"/>
        <v>20697</v>
      </c>
    </row>
    <row r="54" spans="1:19" ht="16.5" thickBot="1">
      <c r="A54" s="226" t="s">
        <v>7</v>
      </c>
      <c r="B54" s="71" t="s">
        <v>23</v>
      </c>
      <c r="C54" s="143">
        <f t="shared" ref="C54:S56" si="54">SUM(C39+C42+C45+C48+C51)</f>
        <v>30383</v>
      </c>
      <c r="D54" s="143">
        <f t="shared" si="54"/>
        <v>27314</v>
      </c>
      <c r="E54" s="143">
        <f t="shared" si="54"/>
        <v>22128</v>
      </c>
      <c r="F54" s="143">
        <f t="shared" si="54"/>
        <v>79825</v>
      </c>
      <c r="G54" s="143">
        <f t="shared" si="54"/>
        <v>18070</v>
      </c>
      <c r="H54" s="143">
        <f t="shared" si="54"/>
        <v>19350</v>
      </c>
      <c r="I54" s="143">
        <f t="shared" si="54"/>
        <v>24250</v>
      </c>
      <c r="J54" s="143">
        <f t="shared" si="54"/>
        <v>61670</v>
      </c>
      <c r="K54" s="143">
        <f t="shared" si="54"/>
        <v>27050</v>
      </c>
      <c r="L54" s="143">
        <f t="shared" si="54"/>
        <v>27550</v>
      </c>
      <c r="M54" s="143">
        <f t="shared" si="54"/>
        <v>27550</v>
      </c>
      <c r="N54" s="143">
        <f t="shared" si="54"/>
        <v>82150</v>
      </c>
      <c r="O54" s="143">
        <f t="shared" si="54"/>
        <v>29150</v>
      </c>
      <c r="P54" s="143">
        <f t="shared" si="54"/>
        <v>29650</v>
      </c>
      <c r="Q54" s="143">
        <f t="shared" si="54"/>
        <v>27600</v>
      </c>
      <c r="R54" s="143">
        <f t="shared" si="54"/>
        <v>86400</v>
      </c>
      <c r="S54" s="143">
        <f t="shared" si="54"/>
        <v>310045</v>
      </c>
    </row>
    <row r="55" spans="1:19">
      <c r="A55" s="226"/>
      <c r="B55" s="41" t="s">
        <v>10</v>
      </c>
      <c r="C55" s="141">
        <f t="shared" si="54"/>
        <v>19089</v>
      </c>
      <c r="D55" s="141">
        <f t="shared" si="54"/>
        <v>17060</v>
      </c>
      <c r="E55" s="141">
        <f t="shared" si="54"/>
        <v>15935</v>
      </c>
      <c r="F55" s="141">
        <f t="shared" si="54"/>
        <v>52084</v>
      </c>
      <c r="G55" s="141">
        <f t="shared" si="54"/>
        <v>12401</v>
      </c>
      <c r="H55" s="141">
        <f t="shared" si="54"/>
        <v>15600</v>
      </c>
      <c r="I55" s="141">
        <f t="shared" si="54"/>
        <v>20500</v>
      </c>
      <c r="J55" s="141">
        <f t="shared" si="54"/>
        <v>48501</v>
      </c>
      <c r="K55" s="141">
        <f t="shared" si="54"/>
        <v>22000</v>
      </c>
      <c r="L55" s="141">
        <f t="shared" si="54"/>
        <v>22000</v>
      </c>
      <c r="M55" s="141">
        <f t="shared" si="54"/>
        <v>22000</v>
      </c>
      <c r="N55" s="141">
        <f t="shared" si="54"/>
        <v>66000</v>
      </c>
      <c r="O55" s="141">
        <f t="shared" si="54"/>
        <v>22000</v>
      </c>
      <c r="P55" s="141">
        <f t="shared" si="54"/>
        <v>22000</v>
      </c>
      <c r="Q55" s="141">
        <f t="shared" si="54"/>
        <v>20000</v>
      </c>
      <c r="R55" s="141">
        <f t="shared" si="54"/>
        <v>64000</v>
      </c>
      <c r="S55" s="141">
        <f t="shared" si="54"/>
        <v>230585</v>
      </c>
    </row>
    <row r="56" spans="1:19" ht="15.75" thickBot="1">
      <c r="A56" s="227"/>
      <c r="B56" s="50" t="s">
        <v>11</v>
      </c>
      <c r="C56" s="49">
        <f t="shared" si="54"/>
        <v>11294</v>
      </c>
      <c r="D56" s="49">
        <f t="shared" si="54"/>
        <v>10254</v>
      </c>
      <c r="E56" s="49">
        <f t="shared" si="54"/>
        <v>6193</v>
      </c>
      <c r="F56" s="49">
        <f t="shared" si="54"/>
        <v>27741</v>
      </c>
      <c r="G56" s="49">
        <f t="shared" si="54"/>
        <v>5669</v>
      </c>
      <c r="H56" s="49">
        <f t="shared" si="54"/>
        <v>3750</v>
      </c>
      <c r="I56" s="49">
        <f t="shared" si="54"/>
        <v>3750</v>
      </c>
      <c r="J56" s="49">
        <f t="shared" si="54"/>
        <v>13169</v>
      </c>
      <c r="K56" s="49">
        <f t="shared" si="54"/>
        <v>5050</v>
      </c>
      <c r="L56" s="49">
        <f t="shared" si="54"/>
        <v>5550</v>
      </c>
      <c r="M56" s="49">
        <f t="shared" si="54"/>
        <v>5550</v>
      </c>
      <c r="N56" s="49">
        <f t="shared" si="54"/>
        <v>16150</v>
      </c>
      <c r="O56" s="49">
        <f t="shared" si="54"/>
        <v>7150</v>
      </c>
      <c r="P56" s="49">
        <f t="shared" si="54"/>
        <v>7650</v>
      </c>
      <c r="Q56" s="49">
        <f t="shared" si="54"/>
        <v>7600</v>
      </c>
      <c r="R56" s="49">
        <f t="shared" si="54"/>
        <v>22400</v>
      </c>
      <c r="S56" s="49">
        <f t="shared" si="54"/>
        <v>79460</v>
      </c>
    </row>
    <row r="59" spans="1:19" ht="18.75">
      <c r="B59" s="214" t="s">
        <v>56</v>
      </c>
      <c r="C59" s="214"/>
      <c r="D59" s="214"/>
      <c r="E59" s="214"/>
      <c r="F59" s="214"/>
      <c r="G59" s="214"/>
      <c r="H59" s="214"/>
      <c r="I59" s="214"/>
      <c r="J59" s="214"/>
      <c r="K59" s="214"/>
      <c r="L59" s="214"/>
    </row>
    <row r="60" spans="1:19" ht="18.75"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</row>
    <row r="61" spans="1:19" ht="18.75">
      <c r="B61" s="214" t="s">
        <v>57</v>
      </c>
      <c r="C61" s="214"/>
      <c r="D61" s="214"/>
      <c r="E61" s="214"/>
      <c r="F61" s="214"/>
      <c r="G61" s="214"/>
      <c r="H61" s="214"/>
      <c r="I61" s="214"/>
      <c r="J61" s="214"/>
      <c r="K61" s="214"/>
      <c r="L61" s="214"/>
    </row>
    <row r="64" spans="1:19" ht="20.25">
      <c r="C64" s="234" t="s">
        <v>52</v>
      </c>
      <c r="D64" s="234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</row>
    <row r="65" spans="1:19" ht="19.5" thickBot="1">
      <c r="A65" s="1"/>
      <c r="B65" s="1"/>
      <c r="C65" s="1"/>
      <c r="D65" s="231" t="s">
        <v>59</v>
      </c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</row>
    <row r="66" spans="1:19">
      <c r="A66" s="229" t="s">
        <v>51</v>
      </c>
      <c r="B66" s="8"/>
      <c r="C66" s="28" t="s">
        <v>26</v>
      </c>
      <c r="D66" s="28" t="s">
        <v>27</v>
      </c>
      <c r="E66" s="156" t="s">
        <v>28</v>
      </c>
      <c r="F66" s="144" t="s">
        <v>25</v>
      </c>
      <c r="G66" s="51" t="s">
        <v>29</v>
      </c>
      <c r="H66" s="28" t="s">
        <v>30</v>
      </c>
      <c r="I66" s="156" t="s">
        <v>31</v>
      </c>
      <c r="J66" s="144" t="s">
        <v>32</v>
      </c>
      <c r="K66" s="51" t="s">
        <v>33</v>
      </c>
      <c r="L66" s="28" t="s">
        <v>34</v>
      </c>
      <c r="M66" s="156" t="s">
        <v>35</v>
      </c>
      <c r="N66" s="144" t="s">
        <v>36</v>
      </c>
      <c r="O66" s="51" t="s">
        <v>37</v>
      </c>
      <c r="P66" s="28" t="s">
        <v>38</v>
      </c>
      <c r="Q66" s="157" t="s">
        <v>39</v>
      </c>
      <c r="R66" s="144" t="s">
        <v>40</v>
      </c>
      <c r="S66" s="149" t="s">
        <v>41</v>
      </c>
    </row>
    <row r="67" spans="1:19" ht="15.75" thickBot="1">
      <c r="A67" s="230"/>
      <c r="B67" s="11"/>
      <c r="C67" s="11"/>
      <c r="D67" s="11"/>
      <c r="E67" s="123"/>
      <c r="F67" s="47"/>
      <c r="G67" s="49"/>
      <c r="H67" s="11"/>
      <c r="I67" s="123"/>
      <c r="J67" s="47"/>
      <c r="K67" s="49"/>
      <c r="L67" s="11"/>
      <c r="M67" s="123"/>
      <c r="N67" s="47"/>
      <c r="O67" s="49"/>
      <c r="P67" s="11"/>
      <c r="Q67" s="123"/>
      <c r="R67" s="47"/>
      <c r="S67" s="152"/>
    </row>
    <row r="68" spans="1:19" ht="15.75" thickBot="1">
      <c r="A68" s="224" t="s">
        <v>12</v>
      </c>
      <c r="B68" s="43" t="s">
        <v>23</v>
      </c>
      <c r="C68" s="49">
        <f>SUM(C69:C70)</f>
        <v>0</v>
      </c>
      <c r="D68" s="10">
        <f t="shared" ref="D68:H68" si="55">SUM(D69:D70)</f>
        <v>0</v>
      </c>
      <c r="E68" s="119">
        <f t="shared" si="55"/>
        <v>0</v>
      </c>
      <c r="F68" s="47">
        <f t="shared" si="55"/>
        <v>0</v>
      </c>
      <c r="G68" s="49">
        <f t="shared" si="55"/>
        <v>650</v>
      </c>
      <c r="H68" s="10">
        <f t="shared" si="55"/>
        <v>1450</v>
      </c>
      <c r="I68" s="119">
        <f>SUM(I69:I70)</f>
        <v>2150</v>
      </c>
      <c r="J68" s="47">
        <f t="shared" ref="J68:S68" si="56">SUM(J69:J70)</f>
        <v>4250</v>
      </c>
      <c r="K68" s="49">
        <f t="shared" si="56"/>
        <v>2150</v>
      </c>
      <c r="L68" s="10">
        <f t="shared" si="56"/>
        <v>2150</v>
      </c>
      <c r="M68" s="119">
        <f t="shared" si="56"/>
        <v>2150</v>
      </c>
      <c r="N68" s="47">
        <f t="shared" si="56"/>
        <v>6450</v>
      </c>
      <c r="O68" s="49">
        <f t="shared" si="56"/>
        <v>2150</v>
      </c>
      <c r="P68" s="10">
        <f t="shared" si="56"/>
        <v>2150</v>
      </c>
      <c r="Q68" s="119">
        <f t="shared" si="56"/>
        <v>1100</v>
      </c>
      <c r="R68" s="47">
        <f t="shared" si="56"/>
        <v>5400</v>
      </c>
      <c r="S68" s="152">
        <f t="shared" si="56"/>
        <v>16100</v>
      </c>
    </row>
    <row r="69" spans="1:19">
      <c r="A69" s="224"/>
      <c r="B69" s="41" t="s">
        <v>10</v>
      </c>
      <c r="C69" s="141"/>
      <c r="D69" s="6"/>
      <c r="E69" s="120"/>
      <c r="F69" s="148">
        <f t="shared" ref="F69:F70" si="57">SUM(C69:E69)</f>
        <v>0</v>
      </c>
      <c r="G69" s="141">
        <v>500</v>
      </c>
      <c r="H69" s="6">
        <v>1300</v>
      </c>
      <c r="I69" s="120">
        <v>2000</v>
      </c>
      <c r="J69" s="148">
        <f t="shared" ref="J69:J70" si="58">SUM(G69:I69)</f>
        <v>3800</v>
      </c>
      <c r="K69" s="141">
        <v>2000</v>
      </c>
      <c r="L69" s="6">
        <v>2000</v>
      </c>
      <c r="M69" s="120">
        <v>2000</v>
      </c>
      <c r="N69" s="148">
        <f t="shared" ref="N69:N70" si="59">SUM(K69:M69)</f>
        <v>6000</v>
      </c>
      <c r="O69" s="141">
        <v>2000</v>
      </c>
      <c r="P69" s="6">
        <v>2000</v>
      </c>
      <c r="Q69" s="120">
        <v>1000</v>
      </c>
      <c r="R69" s="148">
        <f t="shared" ref="R69:R70" si="60">SUM(O69:Q69)</f>
        <v>5000</v>
      </c>
      <c r="S69" s="153">
        <f t="shared" ref="S69:S70" si="61">SUM(R69,N69,J69,F69)</f>
        <v>14800</v>
      </c>
    </row>
    <row r="70" spans="1:19" ht="15.75" thickBot="1">
      <c r="A70" s="225"/>
      <c r="B70" s="50" t="s">
        <v>11</v>
      </c>
      <c r="C70" s="39"/>
      <c r="D70" s="5"/>
      <c r="E70" s="117"/>
      <c r="F70" s="147">
        <f t="shared" si="57"/>
        <v>0</v>
      </c>
      <c r="G70" s="39">
        <v>150</v>
      </c>
      <c r="H70" s="5">
        <v>150</v>
      </c>
      <c r="I70" s="117">
        <v>150</v>
      </c>
      <c r="J70" s="147">
        <f t="shared" si="58"/>
        <v>450</v>
      </c>
      <c r="K70" s="39">
        <v>150</v>
      </c>
      <c r="L70" s="5">
        <v>150</v>
      </c>
      <c r="M70" s="117">
        <v>150</v>
      </c>
      <c r="N70" s="147">
        <f t="shared" si="59"/>
        <v>450</v>
      </c>
      <c r="O70" s="39">
        <v>150</v>
      </c>
      <c r="P70" s="5">
        <v>150</v>
      </c>
      <c r="Q70" s="117">
        <v>100</v>
      </c>
      <c r="R70" s="147">
        <f t="shared" si="60"/>
        <v>400</v>
      </c>
      <c r="S70" s="150">
        <f t="shared" si="61"/>
        <v>1300</v>
      </c>
    </row>
    <row r="71" spans="1:19" ht="15.75" thickBot="1">
      <c r="A71" s="224" t="s">
        <v>13</v>
      </c>
      <c r="B71" s="43" t="s">
        <v>23</v>
      </c>
      <c r="C71" s="49">
        <f>SUM(C72:C73)</f>
        <v>1800</v>
      </c>
      <c r="D71" s="10">
        <f t="shared" ref="D71:S71" si="62">SUM(D72:D73)</f>
        <v>2300</v>
      </c>
      <c r="E71" s="119">
        <f t="shared" si="62"/>
        <v>2200</v>
      </c>
      <c r="F71" s="47">
        <f t="shared" si="62"/>
        <v>6300</v>
      </c>
      <c r="G71" s="49">
        <f t="shared" si="62"/>
        <v>1900</v>
      </c>
      <c r="H71" s="10">
        <f t="shared" si="62"/>
        <v>1700</v>
      </c>
      <c r="I71" s="119">
        <f t="shared" si="62"/>
        <v>2300</v>
      </c>
      <c r="J71" s="47">
        <f t="shared" si="62"/>
        <v>5900</v>
      </c>
      <c r="K71" s="49">
        <f t="shared" si="62"/>
        <v>2300</v>
      </c>
      <c r="L71" s="10">
        <f t="shared" si="62"/>
        <v>2300</v>
      </c>
      <c r="M71" s="119">
        <f t="shared" si="62"/>
        <v>2300</v>
      </c>
      <c r="N71" s="47">
        <f t="shared" si="62"/>
        <v>6900</v>
      </c>
      <c r="O71" s="49">
        <f t="shared" si="62"/>
        <v>2500</v>
      </c>
      <c r="P71" s="10">
        <f t="shared" si="62"/>
        <v>2500</v>
      </c>
      <c r="Q71" s="119">
        <f t="shared" si="62"/>
        <v>1500</v>
      </c>
      <c r="R71" s="47">
        <f t="shared" si="62"/>
        <v>6500</v>
      </c>
      <c r="S71" s="152">
        <f t="shared" si="62"/>
        <v>25600</v>
      </c>
    </row>
    <row r="72" spans="1:19">
      <c r="A72" s="224"/>
      <c r="B72" s="41" t="s">
        <v>10</v>
      </c>
      <c r="C72" s="141">
        <v>900</v>
      </c>
      <c r="D72" s="6">
        <v>1500</v>
      </c>
      <c r="E72" s="120">
        <v>1500</v>
      </c>
      <c r="F72" s="148">
        <f t="shared" ref="F72:F73" si="63">SUM(C72:E72)</f>
        <v>3900</v>
      </c>
      <c r="G72" s="141">
        <v>1500</v>
      </c>
      <c r="H72" s="6">
        <v>1300</v>
      </c>
      <c r="I72" s="120">
        <v>2000</v>
      </c>
      <c r="J72" s="148">
        <f t="shared" ref="J72:J73" si="64">SUM(G72:I72)</f>
        <v>4800</v>
      </c>
      <c r="K72" s="141">
        <v>2000</v>
      </c>
      <c r="L72" s="6">
        <v>2000</v>
      </c>
      <c r="M72" s="120">
        <v>2000</v>
      </c>
      <c r="N72" s="148">
        <f t="shared" ref="N72:N73" si="65">SUM(K72:M72)</f>
        <v>6000</v>
      </c>
      <c r="O72" s="141">
        <v>2000</v>
      </c>
      <c r="P72" s="6">
        <v>2000</v>
      </c>
      <c r="Q72" s="120">
        <v>1000</v>
      </c>
      <c r="R72" s="148">
        <f t="shared" ref="R72:R73" si="66">SUM(O72:Q72)</f>
        <v>5000</v>
      </c>
      <c r="S72" s="153">
        <f t="shared" ref="S72:S73" si="67">SUM(R72,N72,J72,F72)</f>
        <v>19700</v>
      </c>
    </row>
    <row r="73" spans="1:19" ht="15.75" thickBot="1">
      <c r="A73" s="225"/>
      <c r="B73" s="50" t="s">
        <v>11</v>
      </c>
      <c r="C73" s="39">
        <v>900</v>
      </c>
      <c r="D73" s="5">
        <v>800</v>
      </c>
      <c r="E73" s="117">
        <v>700</v>
      </c>
      <c r="F73" s="147">
        <f t="shared" si="63"/>
        <v>2400</v>
      </c>
      <c r="G73" s="39">
        <v>400</v>
      </c>
      <c r="H73" s="5">
        <v>400</v>
      </c>
      <c r="I73" s="117">
        <v>300</v>
      </c>
      <c r="J73" s="147">
        <f t="shared" si="64"/>
        <v>1100</v>
      </c>
      <c r="K73" s="39">
        <v>300</v>
      </c>
      <c r="L73" s="5">
        <v>300</v>
      </c>
      <c r="M73" s="117">
        <v>300</v>
      </c>
      <c r="N73" s="147">
        <f t="shared" si="65"/>
        <v>900</v>
      </c>
      <c r="O73" s="39">
        <v>500</v>
      </c>
      <c r="P73" s="5">
        <v>500</v>
      </c>
      <c r="Q73" s="117">
        <v>500</v>
      </c>
      <c r="R73" s="147">
        <f t="shared" si="66"/>
        <v>1500</v>
      </c>
      <c r="S73" s="150">
        <f t="shared" si="67"/>
        <v>5900</v>
      </c>
    </row>
    <row r="74" spans="1:19" ht="15.75" thickBot="1">
      <c r="A74" s="224" t="s">
        <v>14</v>
      </c>
      <c r="B74" s="43" t="s">
        <v>23</v>
      </c>
      <c r="C74" s="49">
        <f>SUM(C75:C76)</f>
        <v>19000</v>
      </c>
      <c r="D74" s="10">
        <f t="shared" ref="D74:S74" si="68">SUM(D75:D76)</f>
        <v>15000</v>
      </c>
      <c r="E74" s="119">
        <f t="shared" si="68"/>
        <v>13500</v>
      </c>
      <c r="F74" s="47">
        <f t="shared" si="68"/>
        <v>47500</v>
      </c>
      <c r="G74" s="49">
        <f t="shared" si="68"/>
        <v>13500</v>
      </c>
      <c r="H74" s="10">
        <f t="shared" si="68"/>
        <v>11500</v>
      </c>
      <c r="I74" s="119">
        <f t="shared" si="68"/>
        <v>13000</v>
      </c>
      <c r="J74" s="47">
        <f t="shared" si="68"/>
        <v>38000</v>
      </c>
      <c r="K74" s="49">
        <f t="shared" si="68"/>
        <v>16000</v>
      </c>
      <c r="L74" s="10">
        <f t="shared" si="68"/>
        <v>16500</v>
      </c>
      <c r="M74" s="119">
        <f t="shared" si="68"/>
        <v>17000</v>
      </c>
      <c r="N74" s="47">
        <f t="shared" si="68"/>
        <v>49500</v>
      </c>
      <c r="O74" s="49">
        <f t="shared" si="68"/>
        <v>17500</v>
      </c>
      <c r="P74" s="10">
        <f t="shared" si="68"/>
        <v>17500</v>
      </c>
      <c r="Q74" s="119">
        <f t="shared" si="68"/>
        <v>18500</v>
      </c>
      <c r="R74" s="47">
        <f t="shared" si="68"/>
        <v>53500</v>
      </c>
      <c r="S74" s="152">
        <f t="shared" si="68"/>
        <v>188500</v>
      </c>
    </row>
    <row r="75" spans="1:19">
      <c r="A75" s="224"/>
      <c r="B75" s="41" t="s">
        <v>10</v>
      </c>
      <c r="C75" s="141">
        <v>13000</v>
      </c>
      <c r="D75" s="6">
        <v>10000</v>
      </c>
      <c r="E75" s="120">
        <v>9500</v>
      </c>
      <c r="F75" s="148">
        <f t="shared" ref="F75:F76" si="69">SUM(C75:E75)</f>
        <v>32500</v>
      </c>
      <c r="G75" s="141">
        <v>9500</v>
      </c>
      <c r="H75" s="6">
        <v>9500</v>
      </c>
      <c r="I75" s="120">
        <v>11000</v>
      </c>
      <c r="J75" s="148">
        <f t="shared" ref="J75:J76" si="70">SUM(G75:I75)</f>
        <v>30000</v>
      </c>
      <c r="K75" s="141">
        <v>13000</v>
      </c>
      <c r="L75" s="141">
        <v>13000</v>
      </c>
      <c r="M75" s="141">
        <v>13000</v>
      </c>
      <c r="N75" s="148">
        <f t="shared" ref="N75:N76" si="71">SUM(K75:M75)</f>
        <v>39000</v>
      </c>
      <c r="O75" s="141">
        <v>13000</v>
      </c>
      <c r="P75" s="141">
        <v>13000</v>
      </c>
      <c r="Q75" s="141">
        <v>13000</v>
      </c>
      <c r="R75" s="148">
        <f t="shared" ref="R75:R76" si="72">SUM(O75:Q75)</f>
        <v>39000</v>
      </c>
      <c r="S75" s="153">
        <f t="shared" ref="S75:S76" si="73">SUM(R75,N75,J75,F75)</f>
        <v>140500</v>
      </c>
    </row>
    <row r="76" spans="1:19" ht="15.75" thickBot="1">
      <c r="A76" s="225"/>
      <c r="B76" s="50" t="s">
        <v>11</v>
      </c>
      <c r="C76" s="39">
        <v>6000</v>
      </c>
      <c r="D76" s="5">
        <v>5000</v>
      </c>
      <c r="E76" s="117">
        <v>4000</v>
      </c>
      <c r="F76" s="147">
        <f t="shared" si="69"/>
        <v>15000</v>
      </c>
      <c r="G76" s="39">
        <v>4000</v>
      </c>
      <c r="H76" s="5">
        <v>2000</v>
      </c>
      <c r="I76" s="117">
        <v>2000</v>
      </c>
      <c r="J76" s="147">
        <f t="shared" si="70"/>
        <v>8000</v>
      </c>
      <c r="K76" s="39">
        <v>3000</v>
      </c>
      <c r="L76" s="5">
        <v>3500</v>
      </c>
      <c r="M76" s="117">
        <v>4000</v>
      </c>
      <c r="N76" s="147">
        <f t="shared" si="71"/>
        <v>10500</v>
      </c>
      <c r="O76" s="39">
        <v>4500</v>
      </c>
      <c r="P76" s="5">
        <v>4500</v>
      </c>
      <c r="Q76" s="117">
        <v>5500</v>
      </c>
      <c r="R76" s="147">
        <f t="shared" si="72"/>
        <v>14500</v>
      </c>
      <c r="S76" s="150">
        <f t="shared" si="73"/>
        <v>48000</v>
      </c>
    </row>
    <row r="77" spans="1:19" ht="15.75" thickBot="1">
      <c r="A77" s="224" t="s">
        <v>15</v>
      </c>
      <c r="B77" s="43" t="s">
        <v>23</v>
      </c>
      <c r="C77" s="49">
        <f>SUM(C78:C79)</f>
        <v>7500</v>
      </c>
      <c r="D77" s="11">
        <f t="shared" ref="D77:S77" si="74">SUM(D78:D79)</f>
        <v>7500</v>
      </c>
      <c r="E77" s="123">
        <f t="shared" si="74"/>
        <v>6500</v>
      </c>
      <c r="F77" s="47">
        <f t="shared" si="74"/>
        <v>21500</v>
      </c>
      <c r="G77" s="49">
        <f t="shared" si="74"/>
        <v>6000</v>
      </c>
      <c r="H77" s="11">
        <f t="shared" si="74"/>
        <v>6000</v>
      </c>
      <c r="I77" s="123">
        <f t="shared" si="74"/>
        <v>6000</v>
      </c>
      <c r="J77" s="47">
        <f t="shared" si="74"/>
        <v>18000</v>
      </c>
      <c r="K77" s="49">
        <f t="shared" si="74"/>
        <v>6500</v>
      </c>
      <c r="L77" s="11">
        <f t="shared" si="74"/>
        <v>6500</v>
      </c>
      <c r="M77" s="123">
        <f t="shared" si="74"/>
        <v>6500</v>
      </c>
      <c r="N77" s="47">
        <f t="shared" si="74"/>
        <v>19500</v>
      </c>
      <c r="O77" s="49">
        <f t="shared" si="74"/>
        <v>7000</v>
      </c>
      <c r="P77" s="11">
        <f t="shared" si="74"/>
        <v>7000</v>
      </c>
      <c r="Q77" s="123">
        <f t="shared" si="74"/>
        <v>7000</v>
      </c>
      <c r="R77" s="47">
        <f t="shared" si="74"/>
        <v>21000</v>
      </c>
      <c r="S77" s="152">
        <f t="shared" si="74"/>
        <v>80000</v>
      </c>
    </row>
    <row r="78" spans="1:19">
      <c r="A78" s="224"/>
      <c r="B78" s="41" t="s">
        <v>10</v>
      </c>
      <c r="C78" s="141">
        <v>5000</v>
      </c>
      <c r="D78" s="6">
        <v>5000</v>
      </c>
      <c r="E78" s="120">
        <v>4500</v>
      </c>
      <c r="F78" s="148">
        <f t="shared" ref="F78:F79" si="75">SUM(C78:E78)</f>
        <v>14500</v>
      </c>
      <c r="G78" s="141">
        <v>4500</v>
      </c>
      <c r="H78" s="6">
        <v>4500</v>
      </c>
      <c r="I78" s="120">
        <v>4500</v>
      </c>
      <c r="J78" s="148">
        <f t="shared" ref="J78:J79" si="76">SUM(G78:I78)</f>
        <v>13500</v>
      </c>
      <c r="K78" s="6">
        <v>5000</v>
      </c>
      <c r="L78" s="6">
        <v>5000</v>
      </c>
      <c r="M78" s="6">
        <v>5000</v>
      </c>
      <c r="N78" s="148">
        <f t="shared" ref="N78:N79" si="77">SUM(K78:M78)</f>
        <v>15000</v>
      </c>
      <c r="O78" s="6">
        <v>5000</v>
      </c>
      <c r="P78" s="6">
        <v>5000</v>
      </c>
      <c r="Q78" s="120">
        <v>5000</v>
      </c>
      <c r="R78" s="148">
        <f t="shared" ref="R78:R79" si="78">SUM(O78:Q78)</f>
        <v>15000</v>
      </c>
      <c r="S78" s="153">
        <f t="shared" ref="S78:S79" si="79">SUM(R78,N78,J78,F78)</f>
        <v>58000</v>
      </c>
    </row>
    <row r="79" spans="1:19" ht="15.75" thickBot="1">
      <c r="A79" s="225"/>
      <c r="B79" s="50" t="s">
        <v>11</v>
      </c>
      <c r="C79" s="39">
        <v>2500</v>
      </c>
      <c r="D79" s="5">
        <v>2500</v>
      </c>
      <c r="E79" s="117">
        <v>2000</v>
      </c>
      <c r="F79" s="147">
        <f t="shared" si="75"/>
        <v>7000</v>
      </c>
      <c r="G79" s="39">
        <v>1500</v>
      </c>
      <c r="H79" s="5">
        <v>1500</v>
      </c>
      <c r="I79" s="117">
        <v>1500</v>
      </c>
      <c r="J79" s="147">
        <f t="shared" si="76"/>
        <v>4500</v>
      </c>
      <c r="K79" s="39">
        <v>1500</v>
      </c>
      <c r="L79" s="5">
        <v>1500</v>
      </c>
      <c r="M79" s="117">
        <v>1500</v>
      </c>
      <c r="N79" s="147">
        <f t="shared" si="77"/>
        <v>4500</v>
      </c>
      <c r="O79" s="39">
        <v>2000</v>
      </c>
      <c r="P79" s="5">
        <v>2000</v>
      </c>
      <c r="Q79" s="117">
        <v>2000</v>
      </c>
      <c r="R79" s="147">
        <f t="shared" si="78"/>
        <v>6000</v>
      </c>
      <c r="S79" s="150">
        <f t="shared" si="79"/>
        <v>22000</v>
      </c>
    </row>
    <row r="80" spans="1:19" ht="16.5" thickBot="1">
      <c r="A80" s="226" t="s">
        <v>7</v>
      </c>
      <c r="B80" s="71" t="s">
        <v>23</v>
      </c>
      <c r="C80" s="143">
        <f>SUM(C68+C71+C74+C77)</f>
        <v>28300</v>
      </c>
      <c r="D80" s="143">
        <f t="shared" ref="D80:S82" si="80">SUM(D68+D71+D74+D77)</f>
        <v>24800</v>
      </c>
      <c r="E80" s="143">
        <f t="shared" si="80"/>
        <v>22200</v>
      </c>
      <c r="F80" s="143">
        <f t="shared" si="80"/>
        <v>75300</v>
      </c>
      <c r="G80" s="143">
        <f t="shared" si="80"/>
        <v>22050</v>
      </c>
      <c r="H80" s="143">
        <f t="shared" si="80"/>
        <v>20650</v>
      </c>
      <c r="I80" s="143">
        <f t="shared" si="80"/>
        <v>23450</v>
      </c>
      <c r="J80" s="143">
        <f t="shared" si="80"/>
        <v>66150</v>
      </c>
      <c r="K80" s="143">
        <f t="shared" si="80"/>
        <v>26950</v>
      </c>
      <c r="L80" s="143">
        <f t="shared" si="80"/>
        <v>27450</v>
      </c>
      <c r="M80" s="143">
        <f t="shared" si="80"/>
        <v>27950</v>
      </c>
      <c r="N80" s="143">
        <f t="shared" si="80"/>
        <v>82350</v>
      </c>
      <c r="O80" s="143">
        <f t="shared" si="80"/>
        <v>29150</v>
      </c>
      <c r="P80" s="143">
        <f t="shared" si="80"/>
        <v>29150</v>
      </c>
      <c r="Q80" s="143">
        <f t="shared" si="80"/>
        <v>28100</v>
      </c>
      <c r="R80" s="143">
        <f t="shared" si="80"/>
        <v>86400</v>
      </c>
      <c r="S80" s="143">
        <f t="shared" si="80"/>
        <v>310200</v>
      </c>
    </row>
    <row r="81" spans="1:19">
      <c r="A81" s="226"/>
      <c r="B81" s="41" t="s">
        <v>10</v>
      </c>
      <c r="C81" s="141">
        <f>SUM(C69+C72+C75+C78)</f>
        <v>18900</v>
      </c>
      <c r="D81" s="141">
        <f t="shared" si="80"/>
        <v>16500</v>
      </c>
      <c r="E81" s="141">
        <f t="shared" si="80"/>
        <v>15500</v>
      </c>
      <c r="F81" s="141">
        <f t="shared" si="80"/>
        <v>50900</v>
      </c>
      <c r="G81" s="141">
        <f t="shared" si="80"/>
        <v>16000</v>
      </c>
      <c r="H81" s="141">
        <f t="shared" si="80"/>
        <v>16600</v>
      </c>
      <c r="I81" s="141">
        <f t="shared" si="80"/>
        <v>19500</v>
      </c>
      <c r="J81" s="141">
        <f t="shared" si="80"/>
        <v>52100</v>
      </c>
      <c r="K81" s="141">
        <f t="shared" si="80"/>
        <v>22000</v>
      </c>
      <c r="L81" s="141">
        <f t="shared" si="80"/>
        <v>22000</v>
      </c>
      <c r="M81" s="141">
        <f t="shared" si="80"/>
        <v>22000</v>
      </c>
      <c r="N81" s="141">
        <f t="shared" si="80"/>
        <v>66000</v>
      </c>
      <c r="O81" s="141">
        <f t="shared" si="80"/>
        <v>22000</v>
      </c>
      <c r="P81" s="141">
        <f t="shared" si="80"/>
        <v>22000</v>
      </c>
      <c r="Q81" s="141">
        <f t="shared" si="80"/>
        <v>20000</v>
      </c>
      <c r="R81" s="141">
        <f t="shared" si="80"/>
        <v>64000</v>
      </c>
      <c r="S81" s="141">
        <f t="shared" si="80"/>
        <v>233000</v>
      </c>
    </row>
    <row r="82" spans="1:19" ht="15.75" thickBot="1">
      <c r="A82" s="227"/>
      <c r="B82" s="50" t="s">
        <v>11</v>
      </c>
      <c r="C82" s="49">
        <f>SUM(C70+C73+C76+C79)</f>
        <v>9400</v>
      </c>
      <c r="D82" s="49">
        <f t="shared" si="80"/>
        <v>8300</v>
      </c>
      <c r="E82" s="49">
        <f t="shared" si="80"/>
        <v>6700</v>
      </c>
      <c r="F82" s="49">
        <f t="shared" si="80"/>
        <v>24400</v>
      </c>
      <c r="G82" s="49">
        <f t="shared" si="80"/>
        <v>6050</v>
      </c>
      <c r="H82" s="49">
        <f t="shared" si="80"/>
        <v>4050</v>
      </c>
      <c r="I82" s="49">
        <f t="shared" si="80"/>
        <v>3950</v>
      </c>
      <c r="J82" s="49">
        <f t="shared" si="80"/>
        <v>14050</v>
      </c>
      <c r="K82" s="49">
        <f t="shared" si="80"/>
        <v>4950</v>
      </c>
      <c r="L82" s="49">
        <f t="shared" si="80"/>
        <v>5450</v>
      </c>
      <c r="M82" s="49">
        <f t="shared" si="80"/>
        <v>5950</v>
      </c>
      <c r="N82" s="49">
        <f t="shared" si="80"/>
        <v>16350</v>
      </c>
      <c r="O82" s="49">
        <f t="shared" si="80"/>
        <v>7150</v>
      </c>
      <c r="P82" s="49">
        <f t="shared" si="80"/>
        <v>7150</v>
      </c>
      <c r="Q82" s="49">
        <f t="shared" si="80"/>
        <v>8100</v>
      </c>
      <c r="R82" s="49">
        <f t="shared" si="80"/>
        <v>22400</v>
      </c>
      <c r="S82" s="49">
        <f t="shared" si="80"/>
        <v>77200</v>
      </c>
    </row>
    <row r="86" spans="1:19" ht="18.75">
      <c r="B86" s="214" t="s">
        <v>56</v>
      </c>
      <c r="C86" s="214"/>
      <c r="D86" s="214"/>
      <c r="E86" s="214"/>
      <c r="F86" s="214"/>
      <c r="G86" s="214"/>
      <c r="H86" s="214"/>
      <c r="I86" s="214"/>
      <c r="J86" s="214"/>
      <c r="K86" s="214"/>
      <c r="L86" s="214"/>
    </row>
    <row r="87" spans="1:19" ht="18.75">
      <c r="B87" s="161"/>
      <c r="C87" s="161"/>
      <c r="D87" s="161"/>
      <c r="E87" s="161"/>
      <c r="F87" s="161"/>
      <c r="G87" s="161"/>
      <c r="H87" s="161"/>
      <c r="I87" s="161"/>
      <c r="J87" s="161"/>
      <c r="K87" s="161"/>
      <c r="L87" s="161"/>
    </row>
    <row r="88" spans="1:19" ht="18.75">
      <c r="B88" s="214" t="s">
        <v>57</v>
      </c>
      <c r="C88" s="214"/>
      <c r="D88" s="214"/>
      <c r="E88" s="214"/>
      <c r="F88" s="214"/>
      <c r="G88" s="214"/>
      <c r="H88" s="214"/>
      <c r="I88" s="214"/>
      <c r="J88" s="214"/>
      <c r="K88" s="214"/>
      <c r="L88" s="214"/>
    </row>
  </sheetData>
  <mergeCells count="30">
    <mergeCell ref="A68:A70"/>
    <mergeCell ref="A71:A73"/>
    <mergeCell ref="A74:A76"/>
    <mergeCell ref="A77:A79"/>
    <mergeCell ref="A80:A82"/>
    <mergeCell ref="B59:L59"/>
    <mergeCell ref="B61:L61"/>
    <mergeCell ref="C64:Q64"/>
    <mergeCell ref="D65:Q65"/>
    <mergeCell ref="B88:L88"/>
    <mergeCell ref="B86:L86"/>
    <mergeCell ref="A66:A67"/>
    <mergeCell ref="A37:A38"/>
    <mergeCell ref="A39:A41"/>
    <mergeCell ref="A42:A44"/>
    <mergeCell ref="A45:A47"/>
    <mergeCell ref="A48:A50"/>
    <mergeCell ref="A51:A53"/>
    <mergeCell ref="A54:A56"/>
    <mergeCell ref="D36:Q36"/>
    <mergeCell ref="C1:Q1"/>
    <mergeCell ref="D2:Q2"/>
    <mergeCell ref="A3:A4"/>
    <mergeCell ref="A5:A7"/>
    <mergeCell ref="A8:A10"/>
    <mergeCell ref="A11:A13"/>
    <mergeCell ref="A14:A16"/>
    <mergeCell ref="A17:A19"/>
    <mergeCell ref="A25:A28"/>
    <mergeCell ref="C35:Q35"/>
  </mergeCells>
  <pageMargins left="0.11811023622047245" right="0.11811023622047245" top="1.1417322834645669" bottom="0.15748031496062992" header="0" footer="0"/>
  <pageSetup paperSize="9" scale="75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36"/>
  <sheetViews>
    <sheetView zoomScale="80" zoomScaleNormal="80" workbookViewId="0">
      <selection activeCell="T29" sqref="T29"/>
    </sheetView>
  </sheetViews>
  <sheetFormatPr defaultRowHeight="15"/>
  <cols>
    <col min="2" max="2" width="20.5703125" customWidth="1"/>
    <col min="3" max="3" width="9.28515625" bestFit="1" customWidth="1"/>
    <col min="4" max="4" width="10" customWidth="1"/>
    <col min="5" max="5" width="9.28515625" bestFit="1" customWidth="1"/>
    <col min="6" max="6" width="9.85546875" style="177" bestFit="1" customWidth="1"/>
    <col min="7" max="9" width="9.28515625" bestFit="1" customWidth="1"/>
    <col min="10" max="10" width="9.85546875" style="177" bestFit="1" customWidth="1"/>
    <col min="11" max="12" width="9.28515625" bestFit="1" customWidth="1"/>
    <col min="13" max="13" width="9.85546875" customWidth="1"/>
    <col min="14" max="14" width="9.85546875" style="177" bestFit="1" customWidth="1"/>
    <col min="15" max="15" width="9.7109375" customWidth="1"/>
    <col min="16" max="17" width="9.28515625" bestFit="1" customWidth="1"/>
    <col min="18" max="18" width="10.42578125" style="177" customWidth="1"/>
    <col min="19" max="19" width="9.85546875" style="177" bestFit="1" customWidth="1"/>
  </cols>
  <sheetData>
    <row r="1" spans="1:19" ht="20.25">
      <c r="C1" s="234" t="s">
        <v>52</v>
      </c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19" ht="19.5" thickBot="1">
      <c r="A2" s="1"/>
      <c r="B2" s="1"/>
      <c r="C2" s="1"/>
      <c r="D2" s="231" t="s">
        <v>69</v>
      </c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</row>
    <row r="3" spans="1:19">
      <c r="A3" s="241" t="s">
        <v>51</v>
      </c>
      <c r="B3" s="8"/>
      <c r="C3" s="28" t="s">
        <v>26</v>
      </c>
      <c r="D3" s="28" t="s">
        <v>27</v>
      </c>
      <c r="E3" s="28" t="s">
        <v>28</v>
      </c>
      <c r="F3" s="196" t="s">
        <v>25</v>
      </c>
      <c r="G3" s="28" t="s">
        <v>29</v>
      </c>
      <c r="H3" s="28" t="s">
        <v>30</v>
      </c>
      <c r="I3" s="28" t="s">
        <v>31</v>
      </c>
      <c r="J3" s="196" t="s">
        <v>32</v>
      </c>
      <c r="K3" s="28" t="s">
        <v>33</v>
      </c>
      <c r="L3" s="28" t="s">
        <v>34</v>
      </c>
      <c r="M3" s="28" t="s">
        <v>35</v>
      </c>
      <c r="N3" s="196" t="s">
        <v>36</v>
      </c>
      <c r="O3" s="28" t="s">
        <v>37</v>
      </c>
      <c r="P3" s="28" t="s">
        <v>38</v>
      </c>
      <c r="Q3" s="196" t="s">
        <v>39</v>
      </c>
      <c r="R3" s="196" t="s">
        <v>40</v>
      </c>
      <c r="S3" s="208" t="s">
        <v>41</v>
      </c>
    </row>
    <row r="4" spans="1:19" ht="15.75" thickBot="1">
      <c r="A4" s="242"/>
      <c r="B4" s="5"/>
      <c r="C4" s="5"/>
      <c r="D4" s="5"/>
      <c r="E4" s="5"/>
      <c r="F4" s="193"/>
      <c r="G4" s="5"/>
      <c r="H4" s="5"/>
      <c r="I4" s="5"/>
      <c r="J4" s="193"/>
      <c r="K4" s="5"/>
      <c r="L4" s="5"/>
      <c r="M4" s="5"/>
      <c r="N4" s="193"/>
      <c r="O4" s="5"/>
      <c r="P4" s="5"/>
      <c r="Q4" s="5"/>
      <c r="R4" s="193"/>
      <c r="S4" s="209"/>
    </row>
    <row r="5" spans="1:19">
      <c r="A5" s="243" t="s">
        <v>12</v>
      </c>
      <c r="B5" s="8" t="s">
        <v>24</v>
      </c>
      <c r="C5" s="28">
        <v>1430</v>
      </c>
      <c r="D5" s="28">
        <v>1213</v>
      </c>
      <c r="E5" s="28">
        <v>854</v>
      </c>
      <c r="F5" s="196">
        <f t="shared" ref="F5:F21" si="0">SUM(C5:E5)</f>
        <v>3497</v>
      </c>
      <c r="G5" s="28">
        <v>1183</v>
      </c>
      <c r="H5" s="28">
        <v>1135</v>
      </c>
      <c r="I5" s="28">
        <v>3568</v>
      </c>
      <c r="J5" s="196">
        <f t="shared" ref="J5:J21" si="1">SUM(G5:I5)</f>
        <v>5886</v>
      </c>
      <c r="K5" s="28">
        <v>5039</v>
      </c>
      <c r="L5" s="28">
        <v>4797</v>
      </c>
      <c r="M5" s="28">
        <v>3497</v>
      </c>
      <c r="N5" s="196">
        <f t="shared" ref="N5:N21" si="2">SUM(K5:M5)</f>
        <v>13333</v>
      </c>
      <c r="O5" s="28">
        <v>4602</v>
      </c>
      <c r="P5" s="28">
        <v>4678</v>
      </c>
      <c r="Q5" s="28">
        <v>3990</v>
      </c>
      <c r="R5" s="196">
        <f t="shared" ref="R5:R21" si="3">SUM(O5:Q5)</f>
        <v>13270</v>
      </c>
      <c r="S5" s="197">
        <f t="shared" ref="S5:S21" si="4">SUM(R5,N5,J5,F5)</f>
        <v>35986</v>
      </c>
    </row>
    <row r="6" spans="1:19">
      <c r="A6" s="237"/>
      <c r="B6" s="2" t="s">
        <v>23</v>
      </c>
      <c r="C6" s="3">
        <f>SUM(C7:C9)</f>
        <v>1345</v>
      </c>
      <c r="D6" s="3">
        <f t="shared" ref="D6:E6" si="5">SUM(D7:D9)</f>
        <v>1151</v>
      </c>
      <c r="E6" s="3">
        <f t="shared" si="5"/>
        <v>831</v>
      </c>
      <c r="F6" s="179">
        <f t="shared" ref="F6:S6" si="6">SUM(F7:F9)</f>
        <v>3327</v>
      </c>
      <c r="G6" s="3">
        <f>SUM(G7:G9)</f>
        <v>1012</v>
      </c>
      <c r="H6" s="3">
        <f>SUM(H7:H9)</f>
        <v>1193</v>
      </c>
      <c r="I6" s="3">
        <f>SUM(I7:I8)</f>
        <v>2131</v>
      </c>
      <c r="J6" s="179">
        <f>SUM(J7:J9)</f>
        <v>4336</v>
      </c>
      <c r="K6" s="179">
        <f t="shared" ref="K6:M6" si="7">SUM(K7:K9)</f>
        <v>4267</v>
      </c>
      <c r="L6" s="179">
        <f t="shared" si="7"/>
        <v>4352</v>
      </c>
      <c r="M6" s="179">
        <f t="shared" si="7"/>
        <v>3271</v>
      </c>
      <c r="N6" s="179">
        <f t="shared" si="6"/>
        <v>11890</v>
      </c>
      <c r="O6" s="3">
        <f>SUM(O7:O9)</f>
        <v>4154</v>
      </c>
      <c r="P6" s="3">
        <f t="shared" ref="P6:Q6" si="8">SUM(P7:P9)</f>
        <v>3867</v>
      </c>
      <c r="Q6" s="3">
        <f t="shared" si="8"/>
        <v>2535</v>
      </c>
      <c r="R6" s="179">
        <f t="shared" si="6"/>
        <v>10556</v>
      </c>
      <c r="S6" s="198">
        <f t="shared" si="6"/>
        <v>30109</v>
      </c>
    </row>
    <row r="7" spans="1:19">
      <c r="A7" s="237"/>
      <c r="B7" s="2" t="s">
        <v>10</v>
      </c>
      <c r="C7" s="3">
        <v>956</v>
      </c>
      <c r="D7" s="3">
        <v>779</v>
      </c>
      <c r="E7" s="3">
        <v>581</v>
      </c>
      <c r="F7" s="179">
        <f t="shared" si="0"/>
        <v>2316</v>
      </c>
      <c r="G7" s="3">
        <v>777</v>
      </c>
      <c r="H7" s="3">
        <v>1028</v>
      </c>
      <c r="I7" s="3">
        <v>2028</v>
      </c>
      <c r="J7" s="179">
        <f t="shared" si="1"/>
        <v>3833</v>
      </c>
      <c r="K7" s="3">
        <v>4000</v>
      </c>
      <c r="L7" s="3">
        <v>4179</v>
      </c>
      <c r="M7" s="3">
        <v>2978</v>
      </c>
      <c r="N7" s="179">
        <f t="shared" si="2"/>
        <v>11157</v>
      </c>
      <c r="O7" s="3">
        <v>3846</v>
      </c>
      <c r="P7" s="3">
        <v>3450</v>
      </c>
      <c r="Q7" s="3">
        <v>2118</v>
      </c>
      <c r="R7" s="179">
        <f t="shared" si="3"/>
        <v>9414</v>
      </c>
      <c r="S7" s="198">
        <f t="shared" si="4"/>
        <v>26720</v>
      </c>
    </row>
    <row r="8" spans="1:19">
      <c r="A8" s="237"/>
      <c r="B8" s="2" t="s">
        <v>11</v>
      </c>
      <c r="C8" s="3">
        <v>389</v>
      </c>
      <c r="D8" s="3">
        <v>372</v>
      </c>
      <c r="E8" s="3">
        <v>250</v>
      </c>
      <c r="F8" s="179">
        <f>SUM(C8:E8)</f>
        <v>1011</v>
      </c>
      <c r="G8" s="3">
        <v>235</v>
      </c>
      <c r="H8" s="3">
        <v>165</v>
      </c>
      <c r="I8" s="3">
        <v>103</v>
      </c>
      <c r="J8" s="179">
        <f t="shared" si="1"/>
        <v>503</v>
      </c>
      <c r="K8" s="3">
        <v>267</v>
      </c>
      <c r="L8" s="3">
        <v>173</v>
      </c>
      <c r="M8" s="3">
        <v>293</v>
      </c>
      <c r="N8" s="179">
        <f t="shared" si="2"/>
        <v>733</v>
      </c>
      <c r="O8" s="3">
        <v>308</v>
      </c>
      <c r="P8" s="3">
        <v>417</v>
      </c>
      <c r="Q8" s="3">
        <v>417</v>
      </c>
      <c r="R8" s="179">
        <f t="shared" si="3"/>
        <v>1142</v>
      </c>
      <c r="S8" s="198">
        <f>SUM(R8,N8,J8,F8)</f>
        <v>3389</v>
      </c>
    </row>
    <row r="9" spans="1:19" ht="15.75" thickBot="1">
      <c r="A9" s="244"/>
      <c r="B9" s="11" t="s">
        <v>68</v>
      </c>
      <c r="C9" s="199"/>
      <c r="D9" s="199"/>
      <c r="E9" s="199"/>
      <c r="F9" s="200">
        <f>SUM(C9:E9)</f>
        <v>0</v>
      </c>
      <c r="G9" s="199"/>
      <c r="H9" s="199"/>
      <c r="I9" s="199"/>
      <c r="J9" s="200">
        <f t="shared" si="1"/>
        <v>0</v>
      </c>
      <c r="K9" s="199"/>
      <c r="L9" s="199"/>
      <c r="M9" s="199"/>
      <c r="N9" s="200">
        <f t="shared" si="2"/>
        <v>0</v>
      </c>
      <c r="O9" s="199"/>
      <c r="P9" s="199"/>
      <c r="Q9" s="199"/>
      <c r="R9" s="200">
        <f t="shared" si="3"/>
        <v>0</v>
      </c>
      <c r="S9" s="201">
        <f>SUM(R9,N9,J9,F9)</f>
        <v>0</v>
      </c>
    </row>
    <row r="10" spans="1:19">
      <c r="A10" s="236" t="s">
        <v>13</v>
      </c>
      <c r="B10" s="6" t="s">
        <v>24</v>
      </c>
      <c r="C10" s="194">
        <v>1793</v>
      </c>
      <c r="D10" s="194">
        <v>1658</v>
      </c>
      <c r="E10" s="194">
        <v>1508</v>
      </c>
      <c r="F10" s="195">
        <f t="shared" si="0"/>
        <v>4959</v>
      </c>
      <c r="G10" s="194">
        <v>1507</v>
      </c>
      <c r="H10" s="194">
        <v>1866</v>
      </c>
      <c r="I10" s="194">
        <v>1904</v>
      </c>
      <c r="J10" s="195">
        <f t="shared" si="1"/>
        <v>5277</v>
      </c>
      <c r="K10" s="194">
        <v>2322</v>
      </c>
      <c r="L10" s="194">
        <v>3016</v>
      </c>
      <c r="M10" s="194">
        <v>2670</v>
      </c>
      <c r="N10" s="195">
        <f t="shared" si="2"/>
        <v>8008</v>
      </c>
      <c r="O10" s="194">
        <v>1965</v>
      </c>
      <c r="P10" s="194">
        <v>1653</v>
      </c>
      <c r="Q10" s="194">
        <v>1273</v>
      </c>
      <c r="R10" s="195">
        <f t="shared" si="3"/>
        <v>4891</v>
      </c>
      <c r="S10" s="210">
        <f t="shared" si="4"/>
        <v>23135</v>
      </c>
    </row>
    <row r="11" spans="1:19">
      <c r="A11" s="237"/>
      <c r="B11" s="2" t="s">
        <v>23</v>
      </c>
      <c r="C11" s="3">
        <f>SUM(C12:C13)</f>
        <v>1804</v>
      </c>
      <c r="D11" s="3">
        <f t="shared" ref="D11:E11" si="9">SUM(D12:D13)</f>
        <v>1564</v>
      </c>
      <c r="E11" s="3">
        <f t="shared" si="9"/>
        <v>1368</v>
      </c>
      <c r="F11" s="179">
        <f t="shared" ref="F11:S11" si="10">SUM(F12:F13)</f>
        <v>4736</v>
      </c>
      <c r="G11" s="3">
        <f>SUM(G12:G13)</f>
        <v>1565</v>
      </c>
      <c r="H11" s="3">
        <f>SUM(H12:H13)</f>
        <v>1690</v>
      </c>
      <c r="I11" s="3">
        <f>SUM(I12:I13)</f>
        <v>1349</v>
      </c>
      <c r="J11" s="179">
        <f t="shared" si="10"/>
        <v>4604</v>
      </c>
      <c r="K11" s="179">
        <f t="shared" si="10"/>
        <v>2197</v>
      </c>
      <c r="L11" s="179">
        <f t="shared" si="10"/>
        <v>2708</v>
      </c>
      <c r="M11" s="179">
        <f t="shared" si="10"/>
        <v>2628</v>
      </c>
      <c r="N11" s="179">
        <f t="shared" si="10"/>
        <v>7533</v>
      </c>
      <c r="O11" s="3">
        <f>SUM(O12:O13)</f>
        <v>1663</v>
      </c>
      <c r="P11" s="3">
        <f t="shared" ref="P11:Q11" si="11">SUM(P12:P13)</f>
        <v>1507</v>
      </c>
      <c r="Q11" s="3">
        <f t="shared" si="11"/>
        <v>1307</v>
      </c>
      <c r="R11" s="179">
        <f t="shared" si="10"/>
        <v>4477</v>
      </c>
      <c r="S11" s="198">
        <f t="shared" si="10"/>
        <v>21350</v>
      </c>
    </row>
    <row r="12" spans="1:19">
      <c r="A12" s="237"/>
      <c r="B12" s="2" t="s">
        <v>10</v>
      </c>
      <c r="C12" s="3">
        <v>1110</v>
      </c>
      <c r="D12" s="3">
        <v>965</v>
      </c>
      <c r="E12" s="3">
        <v>929</v>
      </c>
      <c r="F12" s="179">
        <f t="shared" si="0"/>
        <v>3004</v>
      </c>
      <c r="G12" s="3">
        <v>1182</v>
      </c>
      <c r="H12" s="3">
        <v>1467</v>
      </c>
      <c r="I12" s="3">
        <v>1131</v>
      </c>
      <c r="J12" s="179">
        <f t="shared" si="1"/>
        <v>3780</v>
      </c>
      <c r="K12" s="3">
        <v>2032</v>
      </c>
      <c r="L12" s="3">
        <v>2418</v>
      </c>
      <c r="M12" s="3">
        <v>2290</v>
      </c>
      <c r="N12" s="179">
        <f t="shared" si="2"/>
        <v>6740</v>
      </c>
      <c r="O12" s="3">
        <v>1318</v>
      </c>
      <c r="P12" s="3">
        <v>952</v>
      </c>
      <c r="Q12" s="3">
        <v>609</v>
      </c>
      <c r="R12" s="179">
        <f t="shared" si="3"/>
        <v>2879</v>
      </c>
      <c r="S12" s="198">
        <f t="shared" si="4"/>
        <v>16403</v>
      </c>
    </row>
    <row r="13" spans="1:19" ht="15.75" thickBot="1">
      <c r="A13" s="238"/>
      <c r="B13" s="5" t="s">
        <v>11</v>
      </c>
      <c r="C13" s="202">
        <v>694</v>
      </c>
      <c r="D13" s="202">
        <v>599</v>
      </c>
      <c r="E13" s="202">
        <v>439</v>
      </c>
      <c r="F13" s="203">
        <f t="shared" si="0"/>
        <v>1732</v>
      </c>
      <c r="G13" s="202">
        <v>383</v>
      </c>
      <c r="H13" s="202">
        <v>223</v>
      </c>
      <c r="I13" s="202">
        <v>218</v>
      </c>
      <c r="J13" s="203">
        <f t="shared" si="1"/>
        <v>824</v>
      </c>
      <c r="K13" s="202">
        <v>165</v>
      </c>
      <c r="L13" s="202">
        <v>290</v>
      </c>
      <c r="M13" s="202">
        <v>338</v>
      </c>
      <c r="N13" s="203">
        <f t="shared" si="2"/>
        <v>793</v>
      </c>
      <c r="O13" s="202">
        <v>345</v>
      </c>
      <c r="P13" s="202">
        <v>555</v>
      </c>
      <c r="Q13" s="202">
        <v>698</v>
      </c>
      <c r="R13" s="203">
        <f t="shared" si="3"/>
        <v>1598</v>
      </c>
      <c r="S13" s="209">
        <f t="shared" si="4"/>
        <v>4947</v>
      </c>
    </row>
    <row r="14" spans="1:19">
      <c r="A14" s="243" t="s">
        <v>14</v>
      </c>
      <c r="B14" s="8" t="s">
        <v>24</v>
      </c>
      <c r="C14" s="28">
        <v>18240</v>
      </c>
      <c r="D14" s="28">
        <v>26350</v>
      </c>
      <c r="E14" s="28">
        <v>18050</v>
      </c>
      <c r="F14" s="196">
        <f t="shared" si="0"/>
        <v>62640</v>
      </c>
      <c r="G14" s="28">
        <v>25180</v>
      </c>
      <c r="H14" s="28">
        <v>26170</v>
      </c>
      <c r="I14" s="28">
        <v>22890</v>
      </c>
      <c r="J14" s="196">
        <f t="shared" si="1"/>
        <v>74240</v>
      </c>
      <c r="K14" s="28">
        <v>27010</v>
      </c>
      <c r="L14" s="28">
        <v>27380</v>
      </c>
      <c r="M14" s="28">
        <v>27420</v>
      </c>
      <c r="N14" s="196">
        <f t="shared" si="2"/>
        <v>81810</v>
      </c>
      <c r="O14" s="28">
        <v>27830</v>
      </c>
      <c r="P14" s="28">
        <v>28104</v>
      </c>
      <c r="Q14" s="28">
        <v>29646</v>
      </c>
      <c r="R14" s="196">
        <f t="shared" si="3"/>
        <v>85580</v>
      </c>
      <c r="S14" s="197">
        <f t="shared" si="4"/>
        <v>304270</v>
      </c>
    </row>
    <row r="15" spans="1:19">
      <c r="A15" s="237"/>
      <c r="B15" s="2" t="s">
        <v>23</v>
      </c>
      <c r="C15" s="3">
        <f>SUM(C16:C17)</f>
        <v>12573</v>
      </c>
      <c r="D15" s="3">
        <f t="shared" ref="D15:E15" si="12">SUM(D16:D17)</f>
        <v>22033</v>
      </c>
      <c r="E15" s="3">
        <f t="shared" si="12"/>
        <v>20055</v>
      </c>
      <c r="F15" s="179">
        <f t="shared" ref="F15:S15" si="13">SUM(F16:F17)</f>
        <v>54661</v>
      </c>
      <c r="G15" s="3">
        <f>G16+G17</f>
        <v>20473</v>
      </c>
      <c r="H15" s="3">
        <f>H16+H17</f>
        <v>18599</v>
      </c>
      <c r="I15" s="3">
        <f>I16+I17</f>
        <v>14967.8</v>
      </c>
      <c r="J15" s="179">
        <f t="shared" si="13"/>
        <v>54039.8</v>
      </c>
      <c r="K15" s="179">
        <f t="shared" si="13"/>
        <v>26260</v>
      </c>
      <c r="L15" s="179">
        <f t="shared" si="13"/>
        <v>23636</v>
      </c>
      <c r="M15" s="179">
        <f t="shared" si="13"/>
        <v>19733</v>
      </c>
      <c r="N15" s="179">
        <f t="shared" si="13"/>
        <v>69629</v>
      </c>
      <c r="O15" s="3">
        <f>SUM(O16:O17)</f>
        <v>20095</v>
      </c>
      <c r="P15" s="3">
        <f t="shared" ref="P15:Q15" si="14">SUM(P16:P17)</f>
        <v>26705</v>
      </c>
      <c r="Q15" s="3">
        <f t="shared" si="14"/>
        <v>19164</v>
      </c>
      <c r="R15" s="179">
        <f t="shared" si="13"/>
        <v>65964</v>
      </c>
      <c r="S15" s="198">
        <f t="shared" si="13"/>
        <v>244293.8</v>
      </c>
    </row>
    <row r="16" spans="1:19">
      <c r="A16" s="237"/>
      <c r="B16" s="2" t="s">
        <v>10</v>
      </c>
      <c r="C16" s="3">
        <v>8782</v>
      </c>
      <c r="D16" s="3">
        <v>16505</v>
      </c>
      <c r="E16" s="3">
        <v>16085</v>
      </c>
      <c r="F16" s="179">
        <f t="shared" si="0"/>
        <v>41372</v>
      </c>
      <c r="G16" s="3">
        <v>16528</v>
      </c>
      <c r="H16" s="3">
        <v>15520</v>
      </c>
      <c r="I16" s="3">
        <v>13568</v>
      </c>
      <c r="J16" s="179">
        <f t="shared" si="1"/>
        <v>45616</v>
      </c>
      <c r="K16" s="3">
        <v>16317</v>
      </c>
      <c r="L16" s="3">
        <v>18460</v>
      </c>
      <c r="M16" s="3">
        <v>16650</v>
      </c>
      <c r="N16" s="179">
        <f t="shared" si="2"/>
        <v>51427</v>
      </c>
      <c r="O16" s="3">
        <v>16023</v>
      </c>
      <c r="P16" s="3">
        <v>21783</v>
      </c>
      <c r="Q16" s="3">
        <v>14960</v>
      </c>
      <c r="R16" s="179">
        <f t="shared" si="3"/>
        <v>52766</v>
      </c>
      <c r="S16" s="198">
        <f t="shared" si="4"/>
        <v>191181</v>
      </c>
    </row>
    <row r="17" spans="1:19" ht="15.75" thickBot="1">
      <c r="A17" s="244"/>
      <c r="B17" s="11" t="s">
        <v>11</v>
      </c>
      <c r="C17" s="199">
        <v>3791</v>
      </c>
      <c r="D17" s="199">
        <v>5528</v>
      </c>
      <c r="E17" s="199">
        <v>3970</v>
      </c>
      <c r="F17" s="200">
        <f t="shared" si="0"/>
        <v>13289</v>
      </c>
      <c r="G17" s="199">
        <v>3945</v>
      </c>
      <c r="H17" s="199">
        <v>3079</v>
      </c>
      <c r="I17" s="199">
        <v>1399.8</v>
      </c>
      <c r="J17" s="200">
        <f t="shared" si="1"/>
        <v>8423.7999999999993</v>
      </c>
      <c r="K17" s="199">
        <v>9943</v>
      </c>
      <c r="L17" s="199">
        <v>5176</v>
      </c>
      <c r="M17" s="199">
        <v>3083</v>
      </c>
      <c r="N17" s="200">
        <f t="shared" si="2"/>
        <v>18202</v>
      </c>
      <c r="O17" s="199">
        <v>4072</v>
      </c>
      <c r="P17" s="199">
        <v>4922</v>
      </c>
      <c r="Q17" s="199">
        <v>4204</v>
      </c>
      <c r="R17" s="200">
        <f t="shared" si="3"/>
        <v>13198</v>
      </c>
      <c r="S17" s="201">
        <f t="shared" si="4"/>
        <v>53112.800000000003</v>
      </c>
    </row>
    <row r="18" spans="1:19">
      <c r="A18" s="236" t="s">
        <v>15</v>
      </c>
      <c r="B18" s="6" t="s">
        <v>24</v>
      </c>
      <c r="C18" s="194">
        <v>12646</v>
      </c>
      <c r="D18" s="194">
        <v>10950</v>
      </c>
      <c r="E18" s="194">
        <v>11034</v>
      </c>
      <c r="F18" s="195">
        <f t="shared" si="0"/>
        <v>34630</v>
      </c>
      <c r="G18" s="194">
        <v>11179</v>
      </c>
      <c r="H18" s="194">
        <v>10500</v>
      </c>
      <c r="I18" s="194">
        <v>11214</v>
      </c>
      <c r="J18" s="195">
        <f t="shared" si="1"/>
        <v>32893</v>
      </c>
      <c r="K18" s="194">
        <v>19617</v>
      </c>
      <c r="L18" s="194">
        <v>9684</v>
      </c>
      <c r="M18" s="194">
        <v>9684</v>
      </c>
      <c r="N18" s="195">
        <f t="shared" si="2"/>
        <v>38985</v>
      </c>
      <c r="O18" s="194">
        <v>14061</v>
      </c>
      <c r="P18" s="194">
        <v>14640</v>
      </c>
      <c r="Q18" s="194">
        <v>14388</v>
      </c>
      <c r="R18" s="195">
        <f t="shared" si="3"/>
        <v>43089</v>
      </c>
      <c r="S18" s="210">
        <f t="shared" si="4"/>
        <v>149597</v>
      </c>
    </row>
    <row r="19" spans="1:19">
      <c r="A19" s="237"/>
      <c r="B19" s="2" t="s">
        <v>23</v>
      </c>
      <c r="C19" s="3">
        <f>SUM(C20:C21)</f>
        <v>6620.25</v>
      </c>
      <c r="D19" s="3">
        <f t="shared" ref="D19:E19" si="15">SUM(D20:D21)</f>
        <v>6298</v>
      </c>
      <c r="E19" s="3">
        <f t="shared" si="15"/>
        <v>6851</v>
      </c>
      <c r="F19" s="179">
        <f t="shared" ref="F19:S19" si="16">SUM(F20:F21)</f>
        <v>19769.25</v>
      </c>
      <c r="G19" s="3">
        <f>SUM(G20:G21)</f>
        <v>8643</v>
      </c>
      <c r="H19" s="3">
        <f>SUM(H20:H21)</f>
        <v>6701</v>
      </c>
      <c r="I19" s="3">
        <f>SUM(I20:I21)</f>
        <v>7572</v>
      </c>
      <c r="J19" s="179">
        <f t="shared" si="16"/>
        <v>22916</v>
      </c>
      <c r="K19" s="179">
        <f t="shared" si="16"/>
        <v>14810</v>
      </c>
      <c r="L19" s="179">
        <f t="shared" si="16"/>
        <v>9775</v>
      </c>
      <c r="M19" s="179">
        <f t="shared" si="16"/>
        <v>9787</v>
      </c>
      <c r="N19" s="179">
        <f t="shared" si="16"/>
        <v>34372</v>
      </c>
      <c r="O19" s="3">
        <f>O20+O21</f>
        <v>8274</v>
      </c>
      <c r="P19" s="3">
        <f t="shared" ref="P19:Q19" si="17">P20+P21</f>
        <v>10817</v>
      </c>
      <c r="Q19" s="3">
        <f t="shared" si="17"/>
        <v>7858</v>
      </c>
      <c r="R19" s="179">
        <f t="shared" si="16"/>
        <v>26949</v>
      </c>
      <c r="S19" s="198">
        <f t="shared" si="16"/>
        <v>104006.25</v>
      </c>
    </row>
    <row r="20" spans="1:19">
      <c r="A20" s="237"/>
      <c r="B20" s="2" t="s">
        <v>10</v>
      </c>
      <c r="C20" s="3">
        <v>3579</v>
      </c>
      <c r="D20" s="3">
        <v>3767</v>
      </c>
      <c r="E20" s="3">
        <v>3668</v>
      </c>
      <c r="F20" s="179">
        <f t="shared" si="0"/>
        <v>11014</v>
      </c>
      <c r="G20" s="3">
        <v>5553</v>
      </c>
      <c r="H20" s="3">
        <v>4333</v>
      </c>
      <c r="I20" s="3">
        <v>4771</v>
      </c>
      <c r="J20" s="179">
        <f t="shared" si="1"/>
        <v>14657</v>
      </c>
      <c r="K20" s="3">
        <v>5593</v>
      </c>
      <c r="L20" s="3">
        <v>5999</v>
      </c>
      <c r="M20" s="3">
        <v>7174</v>
      </c>
      <c r="N20" s="179">
        <f t="shared" si="2"/>
        <v>18766</v>
      </c>
      <c r="O20" s="3">
        <v>5202</v>
      </c>
      <c r="P20" s="3">
        <v>6912</v>
      </c>
      <c r="Q20" s="3">
        <v>4465</v>
      </c>
      <c r="R20" s="179">
        <f t="shared" si="3"/>
        <v>16579</v>
      </c>
      <c r="S20" s="198">
        <f t="shared" si="4"/>
        <v>61016</v>
      </c>
    </row>
    <row r="21" spans="1:19" ht="15.75" thickBot="1">
      <c r="A21" s="238"/>
      <c r="B21" s="5" t="s">
        <v>11</v>
      </c>
      <c r="C21" s="202">
        <v>3041.25</v>
      </c>
      <c r="D21" s="202">
        <v>2531</v>
      </c>
      <c r="E21" s="202">
        <v>3183</v>
      </c>
      <c r="F21" s="203">
        <f t="shared" si="0"/>
        <v>8755.25</v>
      </c>
      <c r="G21" s="202">
        <v>3090</v>
      </c>
      <c r="H21" s="202">
        <v>2368</v>
      </c>
      <c r="I21" s="202">
        <v>2801</v>
      </c>
      <c r="J21" s="203">
        <f t="shared" si="1"/>
        <v>8259</v>
      </c>
      <c r="K21" s="202">
        <v>9217</v>
      </c>
      <c r="L21" s="202">
        <v>3776</v>
      </c>
      <c r="M21" s="202">
        <v>2613</v>
      </c>
      <c r="N21" s="203">
        <f t="shared" si="2"/>
        <v>15606</v>
      </c>
      <c r="O21" s="202">
        <v>3072</v>
      </c>
      <c r="P21" s="202">
        <v>3905</v>
      </c>
      <c r="Q21" s="202">
        <v>3393</v>
      </c>
      <c r="R21" s="203">
        <f t="shared" si="3"/>
        <v>10370</v>
      </c>
      <c r="S21" s="209">
        <f t="shared" si="4"/>
        <v>42990.25</v>
      </c>
    </row>
    <row r="22" spans="1:19" s="177" customFormat="1" ht="15.75">
      <c r="A22" s="239" t="s">
        <v>18</v>
      </c>
      <c r="B22" s="135" t="s">
        <v>24</v>
      </c>
      <c r="C22" s="204">
        <f>SUM(C5+C10+C14+C18)</f>
        <v>34109</v>
      </c>
      <c r="D22" s="204">
        <f t="shared" ref="D22:S25" si="18">SUM(D5+D10+D14+D18)</f>
        <v>40171</v>
      </c>
      <c r="E22" s="204">
        <f t="shared" si="18"/>
        <v>31446</v>
      </c>
      <c r="F22" s="204">
        <f t="shared" si="18"/>
        <v>105726</v>
      </c>
      <c r="G22" s="204">
        <f t="shared" si="18"/>
        <v>39049</v>
      </c>
      <c r="H22" s="204">
        <f t="shared" si="18"/>
        <v>39671</v>
      </c>
      <c r="I22" s="204">
        <f t="shared" si="18"/>
        <v>39576</v>
      </c>
      <c r="J22" s="204">
        <f t="shared" si="18"/>
        <v>118296</v>
      </c>
      <c r="K22" s="204">
        <f t="shared" si="18"/>
        <v>53988</v>
      </c>
      <c r="L22" s="204">
        <f t="shared" si="18"/>
        <v>44877</v>
      </c>
      <c r="M22" s="204">
        <f t="shared" si="18"/>
        <v>43271</v>
      </c>
      <c r="N22" s="204">
        <f t="shared" si="18"/>
        <v>142136</v>
      </c>
      <c r="O22" s="204">
        <f>SUM(O5+O10+O14+O18)</f>
        <v>48458</v>
      </c>
      <c r="P22" s="204">
        <f t="shared" si="18"/>
        <v>49075</v>
      </c>
      <c r="Q22" s="204">
        <f t="shared" si="18"/>
        <v>49297</v>
      </c>
      <c r="R22" s="204">
        <f t="shared" si="18"/>
        <v>146830</v>
      </c>
      <c r="S22" s="205">
        <f t="shared" si="18"/>
        <v>512988</v>
      </c>
    </row>
    <row r="23" spans="1:19" s="177" customFormat="1" ht="15.75">
      <c r="A23" s="240"/>
      <c r="B23" s="180" t="s">
        <v>23</v>
      </c>
      <c r="C23" s="182">
        <f>SUM(C6+C11+C15+C19)</f>
        <v>22342.25</v>
      </c>
      <c r="D23" s="182">
        <f t="shared" si="18"/>
        <v>31046</v>
      </c>
      <c r="E23" s="182">
        <f t="shared" si="18"/>
        <v>29105</v>
      </c>
      <c r="F23" s="182">
        <f>SUM(F6+F11+F15+F19)</f>
        <v>82493.25</v>
      </c>
      <c r="G23" s="182">
        <f t="shared" si="18"/>
        <v>31693</v>
      </c>
      <c r="H23" s="182">
        <f t="shared" si="18"/>
        <v>28183</v>
      </c>
      <c r="I23" s="182">
        <f t="shared" si="18"/>
        <v>26019.8</v>
      </c>
      <c r="J23" s="182">
        <f t="shared" si="18"/>
        <v>85895.8</v>
      </c>
      <c r="K23" s="182">
        <f t="shared" si="18"/>
        <v>47534</v>
      </c>
      <c r="L23" s="182">
        <f t="shared" si="18"/>
        <v>40471</v>
      </c>
      <c r="M23" s="182">
        <f t="shared" si="18"/>
        <v>35419</v>
      </c>
      <c r="N23" s="182">
        <f t="shared" si="18"/>
        <v>123424</v>
      </c>
      <c r="O23" s="182">
        <f t="shared" si="18"/>
        <v>34186</v>
      </c>
      <c r="P23" s="182">
        <f t="shared" si="18"/>
        <v>42896</v>
      </c>
      <c r="Q23" s="182">
        <f t="shared" si="18"/>
        <v>30864</v>
      </c>
      <c r="R23" s="182">
        <f t="shared" si="18"/>
        <v>107946</v>
      </c>
      <c r="S23" s="206">
        <f t="shared" si="18"/>
        <v>399759.05</v>
      </c>
    </row>
    <row r="24" spans="1:19">
      <c r="A24" s="240"/>
      <c r="B24" s="2" t="s">
        <v>10</v>
      </c>
      <c r="C24" s="3">
        <f>SUM(C7+C12+C16+C20)</f>
        <v>14427</v>
      </c>
      <c r="D24" s="3">
        <f t="shared" si="18"/>
        <v>22016</v>
      </c>
      <c r="E24" s="3">
        <f t="shared" si="18"/>
        <v>21263</v>
      </c>
      <c r="F24" s="179">
        <f t="shared" si="18"/>
        <v>57706</v>
      </c>
      <c r="G24" s="3">
        <f t="shared" si="18"/>
        <v>24040</v>
      </c>
      <c r="H24" s="3">
        <f>SUM(H7+H12+H16+H20)</f>
        <v>22348</v>
      </c>
      <c r="I24" s="3">
        <f t="shared" si="18"/>
        <v>21498</v>
      </c>
      <c r="J24" s="179">
        <f t="shared" si="18"/>
        <v>67886</v>
      </c>
      <c r="K24" s="3">
        <f t="shared" si="18"/>
        <v>27942</v>
      </c>
      <c r="L24" s="3">
        <f t="shared" si="18"/>
        <v>31056</v>
      </c>
      <c r="M24" s="3">
        <f t="shared" si="18"/>
        <v>29092</v>
      </c>
      <c r="N24" s="179">
        <f t="shared" si="18"/>
        <v>88090</v>
      </c>
      <c r="O24" s="3">
        <f t="shared" si="18"/>
        <v>26389</v>
      </c>
      <c r="P24" s="3">
        <f t="shared" si="18"/>
        <v>33097</v>
      </c>
      <c r="Q24" s="3">
        <f t="shared" si="18"/>
        <v>22152</v>
      </c>
      <c r="R24" s="179">
        <f t="shared" si="18"/>
        <v>81638</v>
      </c>
      <c r="S24" s="198">
        <f t="shared" si="18"/>
        <v>295320</v>
      </c>
    </row>
    <row r="25" spans="1:19">
      <c r="A25" s="240"/>
      <c r="B25" s="2" t="s">
        <v>11</v>
      </c>
      <c r="C25" s="3">
        <f>SUM(C8+C13+C17+C21)</f>
        <v>7915.25</v>
      </c>
      <c r="D25" s="3">
        <f t="shared" si="18"/>
        <v>9030</v>
      </c>
      <c r="E25" s="3">
        <f t="shared" si="18"/>
        <v>7842</v>
      </c>
      <c r="F25" s="179">
        <f t="shared" si="18"/>
        <v>24787.25</v>
      </c>
      <c r="G25" s="3">
        <f t="shared" si="18"/>
        <v>7653</v>
      </c>
      <c r="H25" s="3">
        <f t="shared" si="18"/>
        <v>5835</v>
      </c>
      <c r="I25" s="3">
        <f>SUM(I8,I13,I17,I21)</f>
        <v>4521.8</v>
      </c>
      <c r="J25" s="179">
        <f t="shared" si="18"/>
        <v>18009.8</v>
      </c>
      <c r="K25" s="3">
        <f t="shared" si="18"/>
        <v>19592</v>
      </c>
      <c r="L25" s="3">
        <f t="shared" si="18"/>
        <v>9415</v>
      </c>
      <c r="M25" s="3">
        <f t="shared" si="18"/>
        <v>6327</v>
      </c>
      <c r="N25" s="179">
        <f t="shared" si="18"/>
        <v>35334</v>
      </c>
      <c r="O25" s="3">
        <f t="shared" si="18"/>
        <v>7797</v>
      </c>
      <c r="P25" s="3">
        <f t="shared" si="18"/>
        <v>9799</v>
      </c>
      <c r="Q25" s="3">
        <f t="shared" si="18"/>
        <v>8712</v>
      </c>
      <c r="R25" s="179">
        <f t="shared" si="18"/>
        <v>26308</v>
      </c>
      <c r="S25" s="198">
        <f>SUM(S8+S13+S17+S21)</f>
        <v>104439.05</v>
      </c>
    </row>
    <row r="26" spans="1:19" ht="15.75" thickBot="1">
      <c r="A26" s="207"/>
      <c r="B26" s="11" t="s">
        <v>68</v>
      </c>
      <c r="C26" s="199">
        <f>SUM(C9)</f>
        <v>0</v>
      </c>
      <c r="D26" s="199">
        <f t="shared" ref="D26:S26" si="19">SUM(D9)</f>
        <v>0</v>
      </c>
      <c r="E26" s="199">
        <f t="shared" si="19"/>
        <v>0</v>
      </c>
      <c r="F26" s="200">
        <f t="shared" si="19"/>
        <v>0</v>
      </c>
      <c r="G26" s="199">
        <f t="shared" si="19"/>
        <v>0</v>
      </c>
      <c r="H26" s="199">
        <f t="shared" si="19"/>
        <v>0</v>
      </c>
      <c r="I26" s="199">
        <f t="shared" si="19"/>
        <v>0</v>
      </c>
      <c r="J26" s="200">
        <f t="shared" si="19"/>
        <v>0</v>
      </c>
      <c r="K26" s="199">
        <f t="shared" si="19"/>
        <v>0</v>
      </c>
      <c r="L26" s="199">
        <f t="shared" si="19"/>
        <v>0</v>
      </c>
      <c r="M26" s="199">
        <f t="shared" si="19"/>
        <v>0</v>
      </c>
      <c r="N26" s="200">
        <f t="shared" si="19"/>
        <v>0</v>
      </c>
      <c r="O26" s="199">
        <f t="shared" si="19"/>
        <v>0</v>
      </c>
      <c r="P26" s="199">
        <f t="shared" si="19"/>
        <v>0</v>
      </c>
      <c r="Q26" s="199">
        <f t="shared" si="19"/>
        <v>0</v>
      </c>
      <c r="R26" s="200">
        <f t="shared" si="19"/>
        <v>0</v>
      </c>
      <c r="S26" s="201">
        <f t="shared" si="19"/>
        <v>0</v>
      </c>
    </row>
    <row r="27" spans="1:19" ht="16.5" thickBot="1">
      <c r="B27" s="163" t="s">
        <v>53</v>
      </c>
      <c r="C27" s="183"/>
      <c r="D27" s="183"/>
      <c r="E27" s="183"/>
      <c r="F27" s="184"/>
      <c r="G27" s="183"/>
      <c r="H27" s="183"/>
      <c r="I27" s="183"/>
      <c r="J27" s="184"/>
      <c r="K27" s="183"/>
      <c r="L27" s="183"/>
      <c r="M27" s="183"/>
      <c r="N27" s="184"/>
    </row>
    <row r="28" spans="1:19" ht="16.5" thickBot="1">
      <c r="A28" s="187"/>
      <c r="B28" s="188" t="s">
        <v>66</v>
      </c>
      <c r="C28" s="189">
        <f>C24*1.5602+C25*7.95</f>
        <v>85435.242900000012</v>
      </c>
      <c r="D28" s="189">
        <f t="shared" ref="D28:J28" si="20">D24*1.5602+D25*7.95</f>
        <v>106137.86319999999</v>
      </c>
      <c r="E28" s="189">
        <f t="shared" si="20"/>
        <v>95518.4326</v>
      </c>
      <c r="F28" s="189">
        <f t="shared" si="20"/>
        <v>287091.53870000003</v>
      </c>
      <c r="G28" s="189">
        <f t="shared" si="20"/>
        <v>98348.55799999999</v>
      </c>
      <c r="H28" s="189">
        <f t="shared" si="20"/>
        <v>81255.599600000001</v>
      </c>
      <c r="I28" s="189">
        <f t="shared" si="20"/>
        <v>69489.489600000001</v>
      </c>
      <c r="J28" s="189">
        <f t="shared" si="20"/>
        <v>249093.64720000001</v>
      </c>
      <c r="K28" s="189">
        <f>K24*1.578+K25*8.32</f>
        <v>207097.916</v>
      </c>
      <c r="L28" s="189">
        <f t="shared" ref="L28:R28" si="21">L24*1.578+L25*8.32</f>
        <v>127339.16800000001</v>
      </c>
      <c r="M28" s="189">
        <f t="shared" si="21"/>
        <v>98547.815999999992</v>
      </c>
      <c r="N28" s="189">
        <f t="shared" si="21"/>
        <v>432984.9</v>
      </c>
      <c r="O28" s="189">
        <f t="shared" si="21"/>
        <v>106512.88200000001</v>
      </c>
      <c r="P28" s="189">
        <f t="shared" si="21"/>
        <v>133754.74600000001</v>
      </c>
      <c r="Q28" s="189">
        <f t="shared" si="21"/>
        <v>107439.696</v>
      </c>
      <c r="R28" s="189">
        <f t="shared" si="21"/>
        <v>347707.32400000002</v>
      </c>
      <c r="S28" s="190">
        <f>F28+J28+N28+R28</f>
        <v>1316877.4099000001</v>
      </c>
    </row>
    <row r="29" spans="1:19">
      <c r="C29" s="183"/>
      <c r="D29" s="183"/>
      <c r="E29" s="183"/>
      <c r="F29" s="184"/>
      <c r="G29" s="183"/>
      <c r="H29" s="183"/>
      <c r="I29" s="183"/>
      <c r="J29" s="184"/>
      <c r="K29" s="183"/>
      <c r="L29" s="183"/>
      <c r="M29" s="183"/>
      <c r="N29" s="184"/>
    </row>
    <row r="30" spans="1:19">
      <c r="A30" t="s">
        <v>62</v>
      </c>
      <c r="C30" s="185">
        <f>C22-C23</f>
        <v>11766.75</v>
      </c>
      <c r="D30" s="185">
        <f t="shared" ref="D30:S30" si="22">D22-D23</f>
        <v>9125</v>
      </c>
      <c r="E30" s="185">
        <f t="shared" si="22"/>
        <v>2341</v>
      </c>
      <c r="F30" s="186">
        <f t="shared" si="22"/>
        <v>23232.75</v>
      </c>
      <c r="G30" s="185">
        <f t="shared" si="22"/>
        <v>7356</v>
      </c>
      <c r="H30" s="185">
        <f t="shared" si="22"/>
        <v>11488</v>
      </c>
      <c r="I30" s="185">
        <f t="shared" si="22"/>
        <v>13556.2</v>
      </c>
      <c r="J30" s="186">
        <f t="shared" si="22"/>
        <v>32400.199999999997</v>
      </c>
      <c r="K30" s="185">
        <f t="shared" si="22"/>
        <v>6454</v>
      </c>
      <c r="L30" s="185">
        <f t="shared" si="22"/>
        <v>4406</v>
      </c>
      <c r="M30" s="185">
        <f t="shared" si="22"/>
        <v>7852</v>
      </c>
      <c r="N30" s="186">
        <f t="shared" si="22"/>
        <v>18712</v>
      </c>
      <c r="O30" s="176">
        <f t="shared" si="22"/>
        <v>14272</v>
      </c>
      <c r="P30" s="176">
        <f t="shared" si="22"/>
        <v>6179</v>
      </c>
      <c r="Q30" s="176">
        <f t="shared" si="22"/>
        <v>18433</v>
      </c>
      <c r="R30" s="181">
        <f t="shared" si="22"/>
        <v>38884</v>
      </c>
      <c r="S30" s="181">
        <f t="shared" si="22"/>
        <v>113228.95000000001</v>
      </c>
    </row>
    <row r="33" spans="1:19">
      <c r="A33" s="235" t="s">
        <v>50</v>
      </c>
      <c r="B33" s="191" t="s">
        <v>10</v>
      </c>
      <c r="C33" s="211">
        <f>C24*18.9698</f>
        <v>273677.30459999997</v>
      </c>
      <c r="D33" s="211">
        <f t="shared" ref="D33:J33" si="23">D24*18.9698</f>
        <v>417639.11679999996</v>
      </c>
      <c r="E33" s="211">
        <f t="shared" si="23"/>
        <v>403354.85739999998</v>
      </c>
      <c r="F33" s="211">
        <f t="shared" si="23"/>
        <v>1094671.2788</v>
      </c>
      <c r="G33" s="211">
        <f t="shared" si="23"/>
        <v>456033.99199999997</v>
      </c>
      <c r="H33" s="211">
        <f t="shared" si="23"/>
        <v>423937.09039999999</v>
      </c>
      <c r="I33" s="211">
        <f t="shared" si="23"/>
        <v>407812.76039999997</v>
      </c>
      <c r="J33" s="211">
        <f t="shared" si="23"/>
        <v>1287783.8428</v>
      </c>
      <c r="K33" s="211">
        <f>K24*23.6</f>
        <v>659431.20000000007</v>
      </c>
      <c r="L33" s="211">
        <f>L24*23.6</f>
        <v>732921.60000000009</v>
      </c>
      <c r="M33" s="211">
        <f>M24*23.6</f>
        <v>686571.20000000007</v>
      </c>
      <c r="N33" s="211">
        <f t="shared" ref="N33:S33" si="24">N24*23.602</f>
        <v>2079100.18</v>
      </c>
      <c r="O33" s="211">
        <f t="shared" si="24"/>
        <v>622833.17799999996</v>
      </c>
      <c r="P33" s="211">
        <f t="shared" si="24"/>
        <v>781155.39399999997</v>
      </c>
      <c r="Q33" s="211">
        <f t="shared" si="24"/>
        <v>522831.50400000002</v>
      </c>
      <c r="R33" s="211">
        <f t="shared" si="24"/>
        <v>1926820.0760000001</v>
      </c>
      <c r="S33" s="211">
        <f t="shared" si="24"/>
        <v>6970142.6399999997</v>
      </c>
    </row>
    <row r="34" spans="1:19">
      <c r="A34" s="235"/>
      <c r="B34" s="191" t="s">
        <v>11</v>
      </c>
      <c r="C34" s="211">
        <f>C25*12.58</f>
        <v>99573.845000000001</v>
      </c>
      <c r="D34" s="211">
        <f t="shared" ref="D34:J34" si="25">D25*12.58</f>
        <v>113597.4</v>
      </c>
      <c r="E34" s="211">
        <f t="shared" si="25"/>
        <v>98652.36</v>
      </c>
      <c r="F34" s="211">
        <f t="shared" si="25"/>
        <v>311823.60499999998</v>
      </c>
      <c r="G34" s="211">
        <f t="shared" si="25"/>
        <v>96274.74</v>
      </c>
      <c r="H34" s="211">
        <f t="shared" si="25"/>
        <v>73404.3</v>
      </c>
      <c r="I34" s="211">
        <f t="shared" si="25"/>
        <v>56884.244000000006</v>
      </c>
      <c r="J34" s="211">
        <f t="shared" si="25"/>
        <v>226563.28399999999</v>
      </c>
      <c r="K34" s="211">
        <f>K25*16.86</f>
        <v>330321.12</v>
      </c>
      <c r="L34" s="211">
        <f t="shared" ref="L34:S34" si="26">L25*16.86</f>
        <v>158736.9</v>
      </c>
      <c r="M34" s="211">
        <f t="shared" si="26"/>
        <v>106673.22</v>
      </c>
      <c r="N34" s="211">
        <f t="shared" si="26"/>
        <v>595731.24</v>
      </c>
      <c r="O34" s="211">
        <f t="shared" si="26"/>
        <v>131457.41999999998</v>
      </c>
      <c r="P34" s="211">
        <f t="shared" si="26"/>
        <v>165211.13999999998</v>
      </c>
      <c r="Q34" s="211">
        <f t="shared" si="26"/>
        <v>146884.32</v>
      </c>
      <c r="R34" s="211">
        <f t="shared" si="26"/>
        <v>443552.88</v>
      </c>
      <c r="S34" s="211">
        <f t="shared" si="26"/>
        <v>1760842.3829999999</v>
      </c>
    </row>
    <row r="35" spans="1:19">
      <c r="A35" s="235"/>
      <c r="B35" s="192" t="s">
        <v>67</v>
      </c>
      <c r="C35" s="212">
        <f>C33+C34</f>
        <v>373251.1496</v>
      </c>
      <c r="D35" s="212">
        <f t="shared" ref="D35:J35" si="27">D33+D34</f>
        <v>531236.51679999998</v>
      </c>
      <c r="E35" s="212">
        <f t="shared" si="27"/>
        <v>502007.21739999996</v>
      </c>
      <c r="F35" s="212">
        <f t="shared" si="27"/>
        <v>1406494.8838</v>
      </c>
      <c r="G35" s="212">
        <f t="shared" si="27"/>
        <v>552308.73199999996</v>
      </c>
      <c r="H35" s="212">
        <f t="shared" si="27"/>
        <v>497341.39039999997</v>
      </c>
      <c r="I35" s="212">
        <f t="shared" si="27"/>
        <v>464697.00439999998</v>
      </c>
      <c r="J35" s="212">
        <f t="shared" si="27"/>
        <v>1514347.1268</v>
      </c>
      <c r="K35" s="212">
        <f>K33+K34</f>
        <v>989752.32000000007</v>
      </c>
      <c r="L35" s="212">
        <f t="shared" ref="L35:S35" si="28">L33+L34</f>
        <v>891658.50000000012</v>
      </c>
      <c r="M35" s="212">
        <f t="shared" si="28"/>
        <v>793244.42</v>
      </c>
      <c r="N35" s="212">
        <f t="shared" si="28"/>
        <v>2674831.42</v>
      </c>
      <c r="O35" s="212">
        <f t="shared" si="28"/>
        <v>754290.598</v>
      </c>
      <c r="P35" s="212">
        <f t="shared" si="28"/>
        <v>946366.53399999999</v>
      </c>
      <c r="Q35" s="212">
        <f t="shared" si="28"/>
        <v>669715.82400000002</v>
      </c>
      <c r="R35" s="212">
        <f t="shared" si="28"/>
        <v>2370372.9560000002</v>
      </c>
      <c r="S35" s="212">
        <f t="shared" si="28"/>
        <v>8730985.023</v>
      </c>
    </row>
    <row r="36" spans="1:19">
      <c r="B36" s="177"/>
      <c r="C36" s="177"/>
      <c r="D36" s="177"/>
      <c r="E36" s="177"/>
      <c r="G36" s="177"/>
      <c r="H36" s="177"/>
      <c r="I36" s="177"/>
      <c r="K36" s="177"/>
      <c r="L36" s="177"/>
      <c r="M36" s="177"/>
      <c r="O36" s="177"/>
      <c r="P36" s="177"/>
      <c r="Q36" s="177"/>
    </row>
  </sheetData>
  <mergeCells count="9">
    <mergeCell ref="A33:A35"/>
    <mergeCell ref="A18:A21"/>
    <mergeCell ref="A22:A25"/>
    <mergeCell ref="C1:Q1"/>
    <mergeCell ref="D2:Q2"/>
    <mergeCell ref="A3:A4"/>
    <mergeCell ref="A5:A9"/>
    <mergeCell ref="A10:A13"/>
    <mergeCell ref="A14:A17"/>
  </mergeCells>
  <pageMargins left="0.11811023622047245" right="0.11811023622047245" top="1.3385826771653544" bottom="0.15748031496062992" header="0.11811023622047245" footer="0.11811023622047245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S36"/>
  <sheetViews>
    <sheetView tabSelected="1" zoomScale="80" zoomScaleNormal="80" workbookViewId="0">
      <selection activeCell="D36" sqref="D36"/>
    </sheetView>
  </sheetViews>
  <sheetFormatPr defaultRowHeight="15"/>
  <cols>
    <col min="2" max="2" width="20.5703125" customWidth="1"/>
    <col min="3" max="3" width="9.28515625" bestFit="1" customWidth="1"/>
    <col min="4" max="4" width="10" customWidth="1"/>
    <col min="5" max="5" width="9.28515625" bestFit="1" customWidth="1"/>
    <col min="6" max="6" width="9.85546875" style="177" bestFit="1" customWidth="1"/>
    <col min="7" max="9" width="9.28515625" bestFit="1" customWidth="1"/>
    <col min="10" max="10" width="9.85546875" style="177" bestFit="1" customWidth="1"/>
    <col min="11" max="12" width="9.28515625" bestFit="1" customWidth="1"/>
    <col min="13" max="13" width="9.85546875" customWidth="1"/>
    <col min="14" max="14" width="9.85546875" style="177" bestFit="1" customWidth="1"/>
    <col min="15" max="15" width="9.7109375" customWidth="1"/>
    <col min="16" max="17" width="9.28515625" bestFit="1" customWidth="1"/>
    <col min="18" max="18" width="10.42578125" style="177" customWidth="1"/>
    <col min="19" max="19" width="9.85546875" style="177" bestFit="1" customWidth="1"/>
  </cols>
  <sheetData>
    <row r="1" spans="1:19" ht="20.25">
      <c r="C1" s="234" t="s">
        <v>52</v>
      </c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19" ht="19.5" thickBot="1">
      <c r="A2" s="1"/>
      <c r="B2" s="1"/>
      <c r="C2" s="1"/>
      <c r="D2" s="231" t="s">
        <v>70</v>
      </c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</row>
    <row r="3" spans="1:19">
      <c r="A3" s="241" t="s">
        <v>51</v>
      </c>
      <c r="B3" s="8"/>
      <c r="C3" s="28" t="s">
        <v>26</v>
      </c>
      <c r="D3" s="28" t="s">
        <v>27</v>
      </c>
      <c r="E3" s="28" t="s">
        <v>28</v>
      </c>
      <c r="F3" s="196" t="s">
        <v>25</v>
      </c>
      <c r="G3" s="28" t="s">
        <v>29</v>
      </c>
      <c r="H3" s="28" t="s">
        <v>30</v>
      </c>
      <c r="I3" s="28" t="s">
        <v>31</v>
      </c>
      <c r="J3" s="196" t="s">
        <v>32</v>
      </c>
      <c r="K3" s="28" t="s">
        <v>33</v>
      </c>
      <c r="L3" s="28" t="s">
        <v>34</v>
      </c>
      <c r="M3" s="28" t="s">
        <v>35</v>
      </c>
      <c r="N3" s="196" t="s">
        <v>36</v>
      </c>
      <c r="O3" s="28" t="s">
        <v>37</v>
      </c>
      <c r="P3" s="28" t="s">
        <v>38</v>
      </c>
      <c r="Q3" s="196" t="s">
        <v>39</v>
      </c>
      <c r="R3" s="196" t="s">
        <v>40</v>
      </c>
      <c r="S3" s="208" t="s">
        <v>41</v>
      </c>
    </row>
    <row r="4" spans="1:19" ht="15.75" thickBot="1">
      <c r="A4" s="242"/>
      <c r="B4" s="5"/>
      <c r="C4" s="5"/>
      <c r="D4" s="5"/>
      <c r="E4" s="5"/>
      <c r="F4" s="193"/>
      <c r="G4" s="5"/>
      <c r="H4" s="5"/>
      <c r="I4" s="5"/>
      <c r="J4" s="193"/>
      <c r="K4" s="5"/>
      <c r="L4" s="5"/>
      <c r="M4" s="5"/>
      <c r="N4" s="193"/>
      <c r="O4" s="5"/>
      <c r="P4" s="5"/>
      <c r="Q4" s="5"/>
      <c r="R4" s="193"/>
      <c r="S4" s="209"/>
    </row>
    <row r="5" spans="1:19">
      <c r="A5" s="243" t="s">
        <v>12</v>
      </c>
      <c r="B5" s="8" t="s">
        <v>24</v>
      </c>
      <c r="C5" s="28">
        <v>2721</v>
      </c>
      <c r="D5" s="28">
        <v>2410</v>
      </c>
      <c r="E5" s="28">
        <v>2087</v>
      </c>
      <c r="F5" s="196">
        <f t="shared" ref="F5:F21" si="0">SUM(C5:E5)</f>
        <v>7218</v>
      </c>
      <c r="G5" s="28"/>
      <c r="H5" s="28"/>
      <c r="I5" s="28"/>
      <c r="J5" s="196">
        <f t="shared" ref="J5:J21" si="1">SUM(G5:I5)</f>
        <v>0</v>
      </c>
      <c r="K5" s="28"/>
      <c r="L5" s="28"/>
      <c r="M5" s="28"/>
      <c r="N5" s="196">
        <f t="shared" ref="N5:N21" si="2">SUM(K5:M5)</f>
        <v>0</v>
      </c>
      <c r="O5" s="28"/>
      <c r="P5" s="28"/>
      <c r="Q5" s="28"/>
      <c r="R5" s="196">
        <f t="shared" ref="R5:R21" si="3">SUM(O5:Q5)</f>
        <v>0</v>
      </c>
      <c r="S5" s="197">
        <f t="shared" ref="S5:S21" si="4">SUM(R5,N5,J5,F5)</f>
        <v>7218</v>
      </c>
    </row>
    <row r="6" spans="1:19">
      <c r="A6" s="237"/>
      <c r="B6" s="2" t="s">
        <v>23</v>
      </c>
      <c r="C6" s="3">
        <f>SUM(C7:C9)</f>
        <v>2493</v>
      </c>
      <c r="D6" s="3">
        <f t="shared" ref="D6:S6" si="5">SUM(D7:D9)</f>
        <v>2265</v>
      </c>
      <c r="E6" s="3">
        <f t="shared" si="5"/>
        <v>1858</v>
      </c>
      <c r="F6" s="179">
        <f t="shared" si="5"/>
        <v>6616</v>
      </c>
      <c r="G6" s="3">
        <f>SUM(G7:G9)</f>
        <v>0</v>
      </c>
      <c r="H6" s="3">
        <f>SUM(H7:H9)</f>
        <v>0</v>
      </c>
      <c r="I6" s="3">
        <f>SUM(I7:I8)</f>
        <v>0</v>
      </c>
      <c r="J6" s="179">
        <f>SUM(J7:J9)</f>
        <v>0</v>
      </c>
      <c r="K6" s="179">
        <f t="shared" ref="K6:M6" si="6">SUM(K7:K9)</f>
        <v>0</v>
      </c>
      <c r="L6" s="179">
        <f t="shared" si="6"/>
        <v>0</v>
      </c>
      <c r="M6" s="179">
        <f t="shared" si="6"/>
        <v>0</v>
      </c>
      <c r="N6" s="179">
        <f t="shared" si="5"/>
        <v>0</v>
      </c>
      <c r="O6" s="3">
        <f>SUM(O7:O9)</f>
        <v>0</v>
      </c>
      <c r="P6" s="3">
        <f t="shared" ref="P6:Q6" si="7">SUM(P7:P9)</f>
        <v>0</v>
      </c>
      <c r="Q6" s="3">
        <f t="shared" si="7"/>
        <v>0</v>
      </c>
      <c r="R6" s="179">
        <f t="shared" si="5"/>
        <v>0</v>
      </c>
      <c r="S6" s="198">
        <f t="shared" si="5"/>
        <v>6616</v>
      </c>
    </row>
    <row r="7" spans="1:19">
      <c r="A7" s="237"/>
      <c r="B7" s="2" t="s">
        <v>10</v>
      </c>
      <c r="C7" s="3">
        <v>2058</v>
      </c>
      <c r="D7" s="3">
        <v>1827</v>
      </c>
      <c r="E7" s="3">
        <v>1592</v>
      </c>
      <c r="F7" s="179">
        <f t="shared" si="0"/>
        <v>5477</v>
      </c>
      <c r="G7" s="3"/>
      <c r="H7" s="3"/>
      <c r="I7" s="3"/>
      <c r="J7" s="179">
        <f t="shared" si="1"/>
        <v>0</v>
      </c>
      <c r="K7" s="3"/>
      <c r="L7" s="3"/>
      <c r="M7" s="3"/>
      <c r="N7" s="179">
        <f t="shared" si="2"/>
        <v>0</v>
      </c>
      <c r="O7" s="3"/>
      <c r="P7" s="3"/>
      <c r="Q7" s="3"/>
      <c r="R7" s="179">
        <f t="shared" si="3"/>
        <v>0</v>
      </c>
      <c r="S7" s="198">
        <f t="shared" si="4"/>
        <v>5477</v>
      </c>
    </row>
    <row r="8" spans="1:19">
      <c r="A8" s="237"/>
      <c r="B8" s="2" t="s">
        <v>11</v>
      </c>
      <c r="C8" s="3">
        <v>435</v>
      </c>
      <c r="D8" s="3">
        <v>438</v>
      </c>
      <c r="E8" s="3">
        <v>266</v>
      </c>
      <c r="F8" s="179">
        <f>SUM(C8:E8)</f>
        <v>1139</v>
      </c>
      <c r="G8" s="3"/>
      <c r="H8" s="3"/>
      <c r="I8" s="3"/>
      <c r="J8" s="179">
        <f t="shared" si="1"/>
        <v>0</v>
      </c>
      <c r="K8" s="3"/>
      <c r="L8" s="3"/>
      <c r="M8" s="3"/>
      <c r="N8" s="179">
        <f t="shared" si="2"/>
        <v>0</v>
      </c>
      <c r="O8" s="3"/>
      <c r="P8" s="3"/>
      <c r="Q8" s="3"/>
      <c r="R8" s="179">
        <f t="shared" si="3"/>
        <v>0</v>
      </c>
      <c r="S8" s="198">
        <f>SUM(R8,N8,J8,F8)</f>
        <v>1139</v>
      </c>
    </row>
    <row r="9" spans="1:19" ht="15.75" thickBot="1">
      <c r="A9" s="244"/>
      <c r="B9" s="11" t="s">
        <v>68</v>
      </c>
      <c r="C9" s="199"/>
      <c r="D9" s="199"/>
      <c r="E9" s="199"/>
      <c r="F9" s="200">
        <f>SUM(C9:E9)</f>
        <v>0</v>
      </c>
      <c r="G9" s="199"/>
      <c r="H9" s="199"/>
      <c r="I9" s="199"/>
      <c r="J9" s="200">
        <f t="shared" si="1"/>
        <v>0</v>
      </c>
      <c r="K9" s="199"/>
      <c r="L9" s="199"/>
      <c r="M9" s="199"/>
      <c r="N9" s="200">
        <f t="shared" si="2"/>
        <v>0</v>
      </c>
      <c r="O9" s="199"/>
      <c r="P9" s="199"/>
      <c r="Q9" s="199"/>
      <c r="R9" s="200">
        <f t="shared" si="3"/>
        <v>0</v>
      </c>
      <c r="S9" s="201">
        <f>SUM(R9,N9,J9,F9)</f>
        <v>0</v>
      </c>
    </row>
    <row r="10" spans="1:19">
      <c r="A10" s="236" t="s">
        <v>13</v>
      </c>
      <c r="B10" s="6" t="s">
        <v>24</v>
      </c>
      <c r="C10" s="194">
        <v>1564</v>
      </c>
      <c r="D10" s="194">
        <v>2040</v>
      </c>
      <c r="E10" s="194">
        <v>1588</v>
      </c>
      <c r="F10" s="195">
        <f t="shared" si="0"/>
        <v>5192</v>
      </c>
      <c r="G10" s="194"/>
      <c r="H10" s="194"/>
      <c r="I10" s="194"/>
      <c r="J10" s="195">
        <f t="shared" si="1"/>
        <v>0</v>
      </c>
      <c r="K10" s="194"/>
      <c r="L10" s="194"/>
      <c r="M10" s="194"/>
      <c r="N10" s="195">
        <f t="shared" si="2"/>
        <v>0</v>
      </c>
      <c r="O10" s="194"/>
      <c r="P10" s="194"/>
      <c r="Q10" s="194"/>
      <c r="R10" s="195">
        <f t="shared" si="3"/>
        <v>0</v>
      </c>
      <c r="S10" s="210">
        <f t="shared" si="4"/>
        <v>5192</v>
      </c>
    </row>
    <row r="11" spans="1:19">
      <c r="A11" s="237"/>
      <c r="B11" s="2" t="s">
        <v>23</v>
      </c>
      <c r="C11" s="3">
        <f>SUM(C12:C13)</f>
        <v>1408</v>
      </c>
      <c r="D11" s="3">
        <f t="shared" ref="D11:S11" si="8">SUM(D12:D13)</f>
        <v>1778</v>
      </c>
      <c r="E11" s="3">
        <f t="shared" si="8"/>
        <v>1700</v>
      </c>
      <c r="F11" s="179">
        <f t="shared" si="8"/>
        <v>4886</v>
      </c>
      <c r="G11" s="3">
        <f>SUM(G12:G13)</f>
        <v>0</v>
      </c>
      <c r="H11" s="3">
        <f>SUM(H12:H13)</f>
        <v>0</v>
      </c>
      <c r="I11" s="3">
        <f>SUM(I12:I13)</f>
        <v>0</v>
      </c>
      <c r="J11" s="179">
        <f t="shared" si="8"/>
        <v>0</v>
      </c>
      <c r="K11" s="179">
        <f t="shared" si="8"/>
        <v>0</v>
      </c>
      <c r="L11" s="179">
        <f t="shared" si="8"/>
        <v>0</v>
      </c>
      <c r="M11" s="179">
        <f t="shared" si="8"/>
        <v>0</v>
      </c>
      <c r="N11" s="179">
        <f t="shared" si="8"/>
        <v>0</v>
      </c>
      <c r="O11" s="3">
        <f>SUM(O12:O13)</f>
        <v>0</v>
      </c>
      <c r="P11" s="3">
        <f t="shared" ref="P11:Q11" si="9">SUM(P12:P13)</f>
        <v>0</v>
      </c>
      <c r="Q11" s="3">
        <f t="shared" si="9"/>
        <v>0</v>
      </c>
      <c r="R11" s="179">
        <f t="shared" si="8"/>
        <v>0</v>
      </c>
      <c r="S11" s="198">
        <f t="shared" si="8"/>
        <v>4886</v>
      </c>
    </row>
    <row r="12" spans="1:19">
      <c r="A12" s="237"/>
      <c r="B12" s="2" t="s">
        <v>10</v>
      </c>
      <c r="C12" s="3">
        <v>739</v>
      </c>
      <c r="D12" s="3">
        <v>1195</v>
      </c>
      <c r="E12" s="3">
        <v>1134</v>
      </c>
      <c r="F12" s="179">
        <f t="shared" si="0"/>
        <v>3068</v>
      </c>
      <c r="G12" s="3"/>
      <c r="H12" s="3"/>
      <c r="I12" s="3"/>
      <c r="J12" s="179">
        <f t="shared" si="1"/>
        <v>0</v>
      </c>
      <c r="K12" s="3"/>
      <c r="L12" s="3"/>
      <c r="M12" s="3"/>
      <c r="N12" s="179">
        <f t="shared" si="2"/>
        <v>0</v>
      </c>
      <c r="O12" s="3"/>
      <c r="P12" s="3"/>
      <c r="Q12" s="3"/>
      <c r="R12" s="179">
        <f t="shared" si="3"/>
        <v>0</v>
      </c>
      <c r="S12" s="198">
        <f t="shared" si="4"/>
        <v>3068</v>
      </c>
    </row>
    <row r="13" spans="1:19" ht="15.75" thickBot="1">
      <c r="A13" s="238"/>
      <c r="B13" s="5" t="s">
        <v>11</v>
      </c>
      <c r="C13" s="202">
        <v>669</v>
      </c>
      <c r="D13" s="202">
        <v>583</v>
      </c>
      <c r="E13" s="202">
        <v>566</v>
      </c>
      <c r="F13" s="203">
        <f t="shared" si="0"/>
        <v>1818</v>
      </c>
      <c r="G13" s="202"/>
      <c r="H13" s="202"/>
      <c r="I13" s="202"/>
      <c r="J13" s="203">
        <f t="shared" si="1"/>
        <v>0</v>
      </c>
      <c r="K13" s="202"/>
      <c r="L13" s="202"/>
      <c r="M13" s="202"/>
      <c r="N13" s="203">
        <f t="shared" si="2"/>
        <v>0</v>
      </c>
      <c r="O13" s="202"/>
      <c r="P13" s="202"/>
      <c r="Q13" s="202"/>
      <c r="R13" s="203">
        <f t="shared" si="3"/>
        <v>0</v>
      </c>
      <c r="S13" s="209">
        <f t="shared" si="4"/>
        <v>1818</v>
      </c>
    </row>
    <row r="14" spans="1:19">
      <c r="A14" s="243" t="s">
        <v>14</v>
      </c>
      <c r="B14" s="8" t="s">
        <v>24</v>
      </c>
      <c r="C14" s="28">
        <v>27828</v>
      </c>
      <c r="D14" s="28">
        <v>23550</v>
      </c>
      <c r="E14" s="28">
        <v>29556</v>
      </c>
      <c r="F14" s="196">
        <f t="shared" si="0"/>
        <v>80934</v>
      </c>
      <c r="G14" s="28"/>
      <c r="H14" s="28"/>
      <c r="I14" s="28"/>
      <c r="J14" s="196">
        <f t="shared" si="1"/>
        <v>0</v>
      </c>
      <c r="K14" s="28"/>
      <c r="L14" s="28"/>
      <c r="M14" s="28"/>
      <c r="N14" s="196">
        <f t="shared" si="2"/>
        <v>0</v>
      </c>
      <c r="O14" s="28"/>
      <c r="P14" s="28"/>
      <c r="Q14" s="28"/>
      <c r="R14" s="196">
        <f t="shared" si="3"/>
        <v>0</v>
      </c>
      <c r="S14" s="197">
        <f t="shared" si="4"/>
        <v>80934</v>
      </c>
    </row>
    <row r="15" spans="1:19">
      <c r="A15" s="237"/>
      <c r="B15" s="2" t="s">
        <v>23</v>
      </c>
      <c r="C15" s="3">
        <f>SUM(C16:C17)</f>
        <v>14037</v>
      </c>
      <c r="D15" s="3">
        <f t="shared" ref="D15:S15" si="10">SUM(D16:D17)</f>
        <v>17607</v>
      </c>
      <c r="E15" s="3">
        <f t="shared" si="10"/>
        <v>27406</v>
      </c>
      <c r="F15" s="179">
        <f t="shared" si="10"/>
        <v>59050</v>
      </c>
      <c r="G15" s="3">
        <f>G16+G17</f>
        <v>0</v>
      </c>
      <c r="H15" s="3">
        <f>H16+H17</f>
        <v>0</v>
      </c>
      <c r="I15" s="3">
        <f>I16+I17</f>
        <v>0</v>
      </c>
      <c r="J15" s="179">
        <f t="shared" si="10"/>
        <v>0</v>
      </c>
      <c r="K15" s="179">
        <f t="shared" si="10"/>
        <v>0</v>
      </c>
      <c r="L15" s="179">
        <f t="shared" si="10"/>
        <v>0</v>
      </c>
      <c r="M15" s="179">
        <f t="shared" si="10"/>
        <v>0</v>
      </c>
      <c r="N15" s="179">
        <f t="shared" si="10"/>
        <v>0</v>
      </c>
      <c r="O15" s="3">
        <f>SUM(O16:O17)</f>
        <v>0</v>
      </c>
      <c r="P15" s="3">
        <f t="shared" ref="P15:Q15" si="11">SUM(P16:P17)</f>
        <v>0</v>
      </c>
      <c r="Q15" s="3">
        <f t="shared" si="11"/>
        <v>0</v>
      </c>
      <c r="R15" s="179">
        <f t="shared" si="10"/>
        <v>0</v>
      </c>
      <c r="S15" s="198">
        <f t="shared" si="10"/>
        <v>59050</v>
      </c>
    </row>
    <row r="16" spans="1:19">
      <c r="A16" s="237"/>
      <c r="B16" s="2" t="s">
        <v>10</v>
      </c>
      <c r="C16" s="3">
        <v>9685</v>
      </c>
      <c r="D16" s="3">
        <v>13095</v>
      </c>
      <c r="E16" s="3">
        <v>23801</v>
      </c>
      <c r="F16" s="179">
        <f t="shared" si="0"/>
        <v>46581</v>
      </c>
      <c r="G16" s="3"/>
      <c r="H16" s="3"/>
      <c r="I16" s="3"/>
      <c r="J16" s="179">
        <f t="shared" si="1"/>
        <v>0</v>
      </c>
      <c r="K16" s="3"/>
      <c r="L16" s="3"/>
      <c r="M16" s="3"/>
      <c r="N16" s="179">
        <f t="shared" si="2"/>
        <v>0</v>
      </c>
      <c r="O16" s="3"/>
      <c r="P16" s="3"/>
      <c r="Q16" s="3"/>
      <c r="R16" s="179">
        <f t="shared" si="3"/>
        <v>0</v>
      </c>
      <c r="S16" s="198">
        <f t="shared" si="4"/>
        <v>46581</v>
      </c>
    </row>
    <row r="17" spans="1:19" ht="15.75" thickBot="1">
      <c r="A17" s="244"/>
      <c r="B17" s="11" t="s">
        <v>11</v>
      </c>
      <c r="C17" s="199">
        <v>4352</v>
      </c>
      <c r="D17" s="199">
        <v>4512</v>
      </c>
      <c r="E17" s="199">
        <v>3605</v>
      </c>
      <c r="F17" s="200">
        <f t="shared" si="0"/>
        <v>12469</v>
      </c>
      <c r="G17" s="199"/>
      <c r="H17" s="199"/>
      <c r="I17" s="199"/>
      <c r="J17" s="200">
        <f t="shared" si="1"/>
        <v>0</v>
      </c>
      <c r="K17" s="199"/>
      <c r="L17" s="199"/>
      <c r="M17" s="199"/>
      <c r="N17" s="200">
        <f t="shared" si="2"/>
        <v>0</v>
      </c>
      <c r="O17" s="199"/>
      <c r="P17" s="199"/>
      <c r="Q17" s="199"/>
      <c r="R17" s="200">
        <f t="shared" si="3"/>
        <v>0</v>
      </c>
      <c r="S17" s="201">
        <f t="shared" si="4"/>
        <v>12469</v>
      </c>
    </row>
    <row r="18" spans="1:19">
      <c r="A18" s="236" t="s">
        <v>15</v>
      </c>
      <c r="B18" s="6" t="s">
        <v>24</v>
      </c>
      <c r="C18" s="194">
        <v>17535</v>
      </c>
      <c r="D18" s="194">
        <v>16440</v>
      </c>
      <c r="E18" s="194">
        <v>15648</v>
      </c>
      <c r="F18" s="195">
        <f t="shared" si="0"/>
        <v>49623</v>
      </c>
      <c r="G18" s="194"/>
      <c r="H18" s="194"/>
      <c r="I18" s="194"/>
      <c r="J18" s="195">
        <f t="shared" si="1"/>
        <v>0</v>
      </c>
      <c r="K18" s="194"/>
      <c r="L18" s="194"/>
      <c r="M18" s="194"/>
      <c r="N18" s="195">
        <f t="shared" si="2"/>
        <v>0</v>
      </c>
      <c r="O18" s="194"/>
      <c r="P18" s="194"/>
      <c r="Q18" s="194"/>
      <c r="R18" s="195">
        <f t="shared" si="3"/>
        <v>0</v>
      </c>
      <c r="S18" s="210">
        <f t="shared" si="4"/>
        <v>49623</v>
      </c>
    </row>
    <row r="19" spans="1:19">
      <c r="A19" s="237"/>
      <c r="B19" s="2" t="s">
        <v>23</v>
      </c>
      <c r="C19" s="3">
        <f>SUM(C20:C21)</f>
        <v>4306</v>
      </c>
      <c r="D19" s="3">
        <f t="shared" ref="D19:S19" si="12">SUM(D20:D21)</f>
        <v>17493</v>
      </c>
      <c r="E19" s="3">
        <f t="shared" si="12"/>
        <v>11232</v>
      </c>
      <c r="F19" s="179">
        <f t="shared" si="12"/>
        <v>33031</v>
      </c>
      <c r="G19" s="3">
        <f>SUM(G20:G21)</f>
        <v>0</v>
      </c>
      <c r="H19" s="3">
        <f>SUM(H20:H21)</f>
        <v>0</v>
      </c>
      <c r="I19" s="3">
        <f>SUM(I20:I21)</f>
        <v>0</v>
      </c>
      <c r="J19" s="179">
        <f t="shared" si="12"/>
        <v>0</v>
      </c>
      <c r="K19" s="179">
        <f t="shared" si="12"/>
        <v>0</v>
      </c>
      <c r="L19" s="179">
        <f t="shared" si="12"/>
        <v>0</v>
      </c>
      <c r="M19" s="179">
        <f t="shared" si="12"/>
        <v>0</v>
      </c>
      <c r="N19" s="179">
        <f t="shared" si="12"/>
        <v>0</v>
      </c>
      <c r="O19" s="3">
        <f>O20+O21</f>
        <v>0</v>
      </c>
      <c r="P19" s="3">
        <f t="shared" ref="P19:Q19" si="13">P20+P21</f>
        <v>0</v>
      </c>
      <c r="Q19" s="3">
        <f t="shared" si="13"/>
        <v>0</v>
      </c>
      <c r="R19" s="179">
        <f t="shared" si="12"/>
        <v>0</v>
      </c>
      <c r="S19" s="198">
        <f t="shared" si="12"/>
        <v>33031</v>
      </c>
    </row>
    <row r="20" spans="1:19">
      <c r="A20" s="237"/>
      <c r="B20" s="2" t="s">
        <v>10</v>
      </c>
      <c r="C20" s="3">
        <v>2641</v>
      </c>
      <c r="D20" s="3">
        <v>6982</v>
      </c>
      <c r="E20" s="3">
        <v>4766</v>
      </c>
      <c r="F20" s="179">
        <f t="shared" si="0"/>
        <v>14389</v>
      </c>
      <c r="G20" s="3"/>
      <c r="H20" s="3"/>
      <c r="I20" s="3"/>
      <c r="J20" s="179">
        <f t="shared" si="1"/>
        <v>0</v>
      </c>
      <c r="K20" s="3"/>
      <c r="L20" s="3"/>
      <c r="M20" s="3"/>
      <c r="N20" s="179">
        <f t="shared" si="2"/>
        <v>0</v>
      </c>
      <c r="O20" s="3"/>
      <c r="P20" s="3"/>
      <c r="Q20" s="3"/>
      <c r="R20" s="179">
        <f t="shared" si="3"/>
        <v>0</v>
      </c>
      <c r="S20" s="198">
        <f t="shared" si="4"/>
        <v>14389</v>
      </c>
    </row>
    <row r="21" spans="1:19" ht="15.75" thickBot="1">
      <c r="A21" s="238"/>
      <c r="B21" s="5" t="s">
        <v>11</v>
      </c>
      <c r="C21" s="202">
        <v>1665</v>
      </c>
      <c r="D21" s="202">
        <v>10511</v>
      </c>
      <c r="E21" s="202">
        <v>6466</v>
      </c>
      <c r="F21" s="203">
        <f t="shared" si="0"/>
        <v>18642</v>
      </c>
      <c r="G21" s="202"/>
      <c r="H21" s="202"/>
      <c r="I21" s="202"/>
      <c r="J21" s="203">
        <f t="shared" si="1"/>
        <v>0</v>
      </c>
      <c r="K21" s="202"/>
      <c r="L21" s="202"/>
      <c r="M21" s="202"/>
      <c r="N21" s="203">
        <f t="shared" si="2"/>
        <v>0</v>
      </c>
      <c r="O21" s="202"/>
      <c r="P21" s="202"/>
      <c r="Q21" s="202"/>
      <c r="R21" s="203">
        <f t="shared" si="3"/>
        <v>0</v>
      </c>
      <c r="S21" s="209">
        <f t="shared" si="4"/>
        <v>18642</v>
      </c>
    </row>
    <row r="22" spans="1:19" s="177" customFormat="1" ht="15.75">
      <c r="A22" s="239" t="s">
        <v>18</v>
      </c>
      <c r="B22" s="135" t="s">
        <v>24</v>
      </c>
      <c r="C22" s="204">
        <f>SUM(C5+C10+C14+C18)</f>
        <v>49648</v>
      </c>
      <c r="D22" s="204">
        <f t="shared" ref="D22:S25" si="14">SUM(D5+D10+D14+D18)</f>
        <v>44440</v>
      </c>
      <c r="E22" s="204">
        <f t="shared" si="14"/>
        <v>48879</v>
      </c>
      <c r="F22" s="204">
        <f t="shared" si="14"/>
        <v>142967</v>
      </c>
      <c r="G22" s="204">
        <f t="shared" si="14"/>
        <v>0</v>
      </c>
      <c r="H22" s="204">
        <f t="shared" si="14"/>
        <v>0</v>
      </c>
      <c r="I22" s="204">
        <f t="shared" si="14"/>
        <v>0</v>
      </c>
      <c r="J22" s="204">
        <f t="shared" si="14"/>
        <v>0</v>
      </c>
      <c r="K22" s="204">
        <f t="shared" si="14"/>
        <v>0</v>
      </c>
      <c r="L22" s="204">
        <f t="shared" si="14"/>
        <v>0</v>
      </c>
      <c r="M22" s="204">
        <f t="shared" si="14"/>
        <v>0</v>
      </c>
      <c r="N22" s="204">
        <f t="shared" si="14"/>
        <v>0</v>
      </c>
      <c r="O22" s="204">
        <f>SUM(O5+O10+O14+O18)</f>
        <v>0</v>
      </c>
      <c r="P22" s="204">
        <f t="shared" si="14"/>
        <v>0</v>
      </c>
      <c r="Q22" s="204">
        <f t="shared" si="14"/>
        <v>0</v>
      </c>
      <c r="R22" s="204">
        <f t="shared" si="14"/>
        <v>0</v>
      </c>
      <c r="S22" s="205">
        <f t="shared" si="14"/>
        <v>142967</v>
      </c>
    </row>
    <row r="23" spans="1:19" s="177" customFormat="1" ht="15.75">
      <c r="A23" s="240"/>
      <c r="B23" s="180" t="s">
        <v>23</v>
      </c>
      <c r="C23" s="182">
        <f>SUM(C6+C11+C15+C19)</f>
        <v>22244</v>
      </c>
      <c r="D23" s="182">
        <f t="shared" si="14"/>
        <v>39143</v>
      </c>
      <c r="E23" s="182">
        <f t="shared" si="14"/>
        <v>42196</v>
      </c>
      <c r="F23" s="182">
        <f>SUM(F6+F11+F15+F19)</f>
        <v>103583</v>
      </c>
      <c r="G23" s="182">
        <f t="shared" si="14"/>
        <v>0</v>
      </c>
      <c r="H23" s="182">
        <f t="shared" si="14"/>
        <v>0</v>
      </c>
      <c r="I23" s="182">
        <f t="shared" si="14"/>
        <v>0</v>
      </c>
      <c r="J23" s="182">
        <f t="shared" si="14"/>
        <v>0</v>
      </c>
      <c r="K23" s="182">
        <f t="shared" si="14"/>
        <v>0</v>
      </c>
      <c r="L23" s="182">
        <f t="shared" si="14"/>
        <v>0</v>
      </c>
      <c r="M23" s="182">
        <f t="shared" si="14"/>
        <v>0</v>
      </c>
      <c r="N23" s="182">
        <f t="shared" si="14"/>
        <v>0</v>
      </c>
      <c r="O23" s="182">
        <f t="shared" si="14"/>
        <v>0</v>
      </c>
      <c r="P23" s="182">
        <f t="shared" si="14"/>
        <v>0</v>
      </c>
      <c r="Q23" s="182">
        <f t="shared" si="14"/>
        <v>0</v>
      </c>
      <c r="R23" s="182">
        <f t="shared" si="14"/>
        <v>0</v>
      </c>
      <c r="S23" s="206">
        <f t="shared" si="14"/>
        <v>103583</v>
      </c>
    </row>
    <row r="24" spans="1:19">
      <c r="A24" s="240"/>
      <c r="B24" s="2" t="s">
        <v>10</v>
      </c>
      <c r="C24" s="3">
        <f>SUM(C7+C12+C16+C20)</f>
        <v>15123</v>
      </c>
      <c r="D24" s="3">
        <f t="shared" si="14"/>
        <v>23099</v>
      </c>
      <c r="E24" s="3">
        <f t="shared" si="14"/>
        <v>31293</v>
      </c>
      <c r="F24" s="179">
        <f t="shared" si="14"/>
        <v>69515</v>
      </c>
      <c r="G24" s="3">
        <f t="shared" si="14"/>
        <v>0</v>
      </c>
      <c r="H24" s="3">
        <f>SUM(H7+H12+H16+H20)</f>
        <v>0</v>
      </c>
      <c r="I24" s="3">
        <f t="shared" si="14"/>
        <v>0</v>
      </c>
      <c r="J24" s="179">
        <f t="shared" si="14"/>
        <v>0</v>
      </c>
      <c r="K24" s="3">
        <f t="shared" si="14"/>
        <v>0</v>
      </c>
      <c r="L24" s="3">
        <f t="shared" si="14"/>
        <v>0</v>
      </c>
      <c r="M24" s="3">
        <f t="shared" si="14"/>
        <v>0</v>
      </c>
      <c r="N24" s="179">
        <f t="shared" si="14"/>
        <v>0</v>
      </c>
      <c r="O24" s="3">
        <f t="shared" si="14"/>
        <v>0</v>
      </c>
      <c r="P24" s="3">
        <f t="shared" si="14"/>
        <v>0</v>
      </c>
      <c r="Q24" s="3">
        <f t="shared" si="14"/>
        <v>0</v>
      </c>
      <c r="R24" s="179">
        <f t="shared" si="14"/>
        <v>0</v>
      </c>
      <c r="S24" s="198">
        <f t="shared" si="14"/>
        <v>69515</v>
      </c>
    </row>
    <row r="25" spans="1:19">
      <c r="A25" s="240"/>
      <c r="B25" s="2" t="s">
        <v>11</v>
      </c>
      <c r="C25" s="3">
        <f>SUM(C8+C13+C17+C21)</f>
        <v>7121</v>
      </c>
      <c r="D25" s="3">
        <f t="shared" si="14"/>
        <v>16044</v>
      </c>
      <c r="E25" s="3">
        <f t="shared" si="14"/>
        <v>10903</v>
      </c>
      <c r="F25" s="179">
        <f t="shared" si="14"/>
        <v>34068</v>
      </c>
      <c r="G25" s="3">
        <f t="shared" si="14"/>
        <v>0</v>
      </c>
      <c r="H25" s="3">
        <f t="shared" si="14"/>
        <v>0</v>
      </c>
      <c r="I25" s="3">
        <f>SUM(I8,I13,I17,I21)</f>
        <v>0</v>
      </c>
      <c r="J25" s="179">
        <f t="shared" si="14"/>
        <v>0</v>
      </c>
      <c r="K25" s="3">
        <f t="shared" si="14"/>
        <v>0</v>
      </c>
      <c r="L25" s="3">
        <f t="shared" si="14"/>
        <v>0</v>
      </c>
      <c r="M25" s="3">
        <f t="shared" si="14"/>
        <v>0</v>
      </c>
      <c r="N25" s="179">
        <f t="shared" si="14"/>
        <v>0</v>
      </c>
      <c r="O25" s="3">
        <f t="shared" si="14"/>
        <v>0</v>
      </c>
      <c r="P25" s="3">
        <f t="shared" si="14"/>
        <v>0</v>
      </c>
      <c r="Q25" s="3">
        <f t="shared" si="14"/>
        <v>0</v>
      </c>
      <c r="R25" s="179">
        <f t="shared" si="14"/>
        <v>0</v>
      </c>
      <c r="S25" s="198">
        <f>SUM(S8+S13+S17+S21)</f>
        <v>34068</v>
      </c>
    </row>
    <row r="26" spans="1:19" ht="15.75" thickBot="1">
      <c r="A26" s="207"/>
      <c r="B26" s="11" t="s">
        <v>68</v>
      </c>
      <c r="C26" s="199">
        <f>SUM(C9)</f>
        <v>0</v>
      </c>
      <c r="D26" s="199">
        <f t="shared" ref="D26:S26" si="15">SUM(D9)</f>
        <v>0</v>
      </c>
      <c r="E26" s="199">
        <f t="shared" si="15"/>
        <v>0</v>
      </c>
      <c r="F26" s="200">
        <f t="shared" si="15"/>
        <v>0</v>
      </c>
      <c r="G26" s="199">
        <f t="shared" si="15"/>
        <v>0</v>
      </c>
      <c r="H26" s="199">
        <f t="shared" si="15"/>
        <v>0</v>
      </c>
      <c r="I26" s="199">
        <f t="shared" si="15"/>
        <v>0</v>
      </c>
      <c r="J26" s="200">
        <f t="shared" si="15"/>
        <v>0</v>
      </c>
      <c r="K26" s="199">
        <f t="shared" si="15"/>
        <v>0</v>
      </c>
      <c r="L26" s="199">
        <f t="shared" si="15"/>
        <v>0</v>
      </c>
      <c r="M26" s="199">
        <f t="shared" si="15"/>
        <v>0</v>
      </c>
      <c r="N26" s="200">
        <f t="shared" si="15"/>
        <v>0</v>
      </c>
      <c r="O26" s="199">
        <f t="shared" si="15"/>
        <v>0</v>
      </c>
      <c r="P26" s="199">
        <f t="shared" si="15"/>
        <v>0</v>
      </c>
      <c r="Q26" s="199">
        <f t="shared" si="15"/>
        <v>0</v>
      </c>
      <c r="R26" s="200">
        <f t="shared" si="15"/>
        <v>0</v>
      </c>
      <c r="S26" s="201">
        <f t="shared" si="15"/>
        <v>0</v>
      </c>
    </row>
    <row r="27" spans="1:19" ht="16.5" thickBot="1">
      <c r="B27" s="163" t="s">
        <v>53</v>
      </c>
      <c r="C27" s="183"/>
      <c r="D27" s="183"/>
      <c r="E27" s="183"/>
      <c r="F27" s="184"/>
      <c r="G27" s="183"/>
      <c r="H27" s="183"/>
      <c r="I27" s="183"/>
      <c r="J27" s="184"/>
      <c r="K27" s="183"/>
      <c r="L27" s="183"/>
      <c r="M27" s="183"/>
      <c r="N27" s="184"/>
    </row>
    <row r="28" spans="1:19" ht="16.5" thickBot="1">
      <c r="A28" s="187"/>
      <c r="B28" s="188" t="s">
        <v>66</v>
      </c>
      <c r="C28" s="189">
        <f>C24*1.578+C25*8.32</f>
        <v>83110.813999999998</v>
      </c>
      <c r="D28" s="189">
        <f t="shared" ref="D28:J28" si="16">D24*1.578+D25*8.32</f>
        <v>169936.30200000003</v>
      </c>
      <c r="E28" s="189">
        <f t="shared" si="16"/>
        <v>140093.31400000001</v>
      </c>
      <c r="F28" s="189">
        <f t="shared" si="16"/>
        <v>393140.43</v>
      </c>
      <c r="G28" s="189">
        <f t="shared" si="16"/>
        <v>0</v>
      </c>
      <c r="H28" s="189">
        <f t="shared" si="16"/>
        <v>0</v>
      </c>
      <c r="I28" s="189">
        <f t="shared" si="16"/>
        <v>0</v>
      </c>
      <c r="J28" s="189">
        <f t="shared" si="16"/>
        <v>0</v>
      </c>
      <c r="K28" s="189">
        <f>K24*1.578+K25*8.63</f>
        <v>0</v>
      </c>
      <c r="L28" s="189">
        <f t="shared" ref="L28:R28" si="17">L24*1.578+L25*8.32</f>
        <v>0</v>
      </c>
      <c r="M28" s="189">
        <f t="shared" si="17"/>
        <v>0</v>
      </c>
      <c r="N28" s="189">
        <f t="shared" si="17"/>
        <v>0</v>
      </c>
      <c r="O28" s="189">
        <f t="shared" si="17"/>
        <v>0</v>
      </c>
      <c r="P28" s="189">
        <f t="shared" si="17"/>
        <v>0</v>
      </c>
      <c r="Q28" s="189">
        <f t="shared" si="17"/>
        <v>0</v>
      </c>
      <c r="R28" s="189">
        <f t="shared" si="17"/>
        <v>0</v>
      </c>
      <c r="S28" s="129">
        <f>SUM(F28+J28+N28+R28)</f>
        <v>393140.43</v>
      </c>
    </row>
    <row r="29" spans="1:19">
      <c r="C29" s="183"/>
      <c r="D29" s="183"/>
      <c r="E29" s="183"/>
      <c r="F29" s="184"/>
      <c r="G29" s="183"/>
      <c r="H29" s="183"/>
      <c r="I29" s="183"/>
      <c r="J29" s="184"/>
      <c r="K29" s="183"/>
      <c r="L29" s="183"/>
      <c r="M29" s="183"/>
      <c r="N29" s="184"/>
    </row>
    <row r="30" spans="1:19">
      <c r="A30" t="s">
        <v>62</v>
      </c>
      <c r="C30" s="185">
        <f>C22-C23</f>
        <v>27404</v>
      </c>
      <c r="D30" s="185">
        <f t="shared" ref="D30:S30" si="18">D22-D23</f>
        <v>5297</v>
      </c>
      <c r="E30" s="185">
        <f t="shared" si="18"/>
        <v>6683</v>
      </c>
      <c r="F30" s="186">
        <f t="shared" si="18"/>
        <v>39384</v>
      </c>
      <c r="G30" s="185">
        <f t="shared" si="18"/>
        <v>0</v>
      </c>
      <c r="H30" s="185">
        <f t="shared" si="18"/>
        <v>0</v>
      </c>
      <c r="I30" s="185">
        <f t="shared" si="18"/>
        <v>0</v>
      </c>
      <c r="J30" s="186">
        <f t="shared" si="18"/>
        <v>0</v>
      </c>
      <c r="K30" s="185">
        <f t="shared" si="18"/>
        <v>0</v>
      </c>
      <c r="L30" s="185">
        <f t="shared" si="18"/>
        <v>0</v>
      </c>
      <c r="M30" s="185">
        <f t="shared" si="18"/>
        <v>0</v>
      </c>
      <c r="N30" s="186">
        <f t="shared" si="18"/>
        <v>0</v>
      </c>
      <c r="O30" s="176">
        <f t="shared" si="18"/>
        <v>0</v>
      </c>
      <c r="P30" s="176">
        <f t="shared" si="18"/>
        <v>0</v>
      </c>
      <c r="Q30" s="176">
        <f t="shared" si="18"/>
        <v>0</v>
      </c>
      <c r="R30" s="181">
        <f t="shared" si="18"/>
        <v>0</v>
      </c>
      <c r="S30" s="181">
        <f t="shared" si="18"/>
        <v>39384</v>
      </c>
    </row>
    <row r="33" spans="1:19">
      <c r="A33" s="235" t="s">
        <v>50</v>
      </c>
      <c r="B33" s="213" t="s">
        <v>10</v>
      </c>
      <c r="C33" s="211">
        <f>C24*23.602</f>
        <v>356933.04600000003</v>
      </c>
      <c r="D33" s="211">
        <f>D24*23.602</f>
        <v>545182.598</v>
      </c>
      <c r="E33" s="211">
        <f>E24*23.602</f>
        <v>738577.38600000006</v>
      </c>
      <c r="F33" s="211">
        <f t="shared" ref="F33:J33" si="19">F24*23.602</f>
        <v>1640693.03</v>
      </c>
      <c r="G33" s="211">
        <f t="shared" si="19"/>
        <v>0</v>
      </c>
      <c r="H33" s="211">
        <f t="shared" si="19"/>
        <v>0</v>
      </c>
      <c r="I33" s="211">
        <f t="shared" si="19"/>
        <v>0</v>
      </c>
      <c r="J33" s="211">
        <f t="shared" si="19"/>
        <v>0</v>
      </c>
      <c r="K33" s="211">
        <f>K24*23.6</f>
        <v>0</v>
      </c>
      <c r="L33" s="211">
        <f>L24*23.6</f>
        <v>0</v>
      </c>
      <c r="M33" s="211">
        <f>M24*23.6</f>
        <v>0</v>
      </c>
      <c r="N33" s="211">
        <f t="shared" ref="N33:S33" si="20">N24*23.602</f>
        <v>0</v>
      </c>
      <c r="O33" s="211">
        <f t="shared" si="20"/>
        <v>0</v>
      </c>
      <c r="P33" s="211">
        <f t="shared" si="20"/>
        <v>0</v>
      </c>
      <c r="Q33" s="211">
        <f t="shared" si="20"/>
        <v>0</v>
      </c>
      <c r="R33" s="211">
        <f t="shared" si="20"/>
        <v>0</v>
      </c>
      <c r="S33" s="211">
        <f t="shared" si="20"/>
        <v>1640693.03</v>
      </c>
    </row>
    <row r="34" spans="1:19">
      <c r="A34" s="235"/>
      <c r="B34" s="213" t="s">
        <v>11</v>
      </c>
      <c r="C34" s="211">
        <f>C25*16.86</f>
        <v>120060.06</v>
      </c>
      <c r="D34" s="211">
        <f>D25*16.86</f>
        <v>270501.83999999997</v>
      </c>
      <c r="E34" s="211">
        <f>E25*16.86</f>
        <v>183824.58</v>
      </c>
      <c r="F34" s="211">
        <f t="shared" ref="F34:J34" si="21">F25*16.86</f>
        <v>574386.48</v>
      </c>
      <c r="G34" s="211">
        <f t="shared" si="21"/>
        <v>0</v>
      </c>
      <c r="H34" s="211">
        <f t="shared" si="21"/>
        <v>0</v>
      </c>
      <c r="I34" s="211">
        <f t="shared" si="21"/>
        <v>0</v>
      </c>
      <c r="J34" s="211">
        <f t="shared" si="21"/>
        <v>0</v>
      </c>
      <c r="K34" s="211">
        <f>K25*16.86</f>
        <v>0</v>
      </c>
      <c r="L34" s="211">
        <f t="shared" ref="L34:S34" si="22">L25*16.86</f>
        <v>0</v>
      </c>
      <c r="M34" s="211">
        <f t="shared" si="22"/>
        <v>0</v>
      </c>
      <c r="N34" s="211">
        <f t="shared" si="22"/>
        <v>0</v>
      </c>
      <c r="O34" s="211">
        <f t="shared" si="22"/>
        <v>0</v>
      </c>
      <c r="P34" s="211">
        <f t="shared" si="22"/>
        <v>0</v>
      </c>
      <c r="Q34" s="211">
        <f t="shared" si="22"/>
        <v>0</v>
      </c>
      <c r="R34" s="211">
        <f t="shared" si="22"/>
        <v>0</v>
      </c>
      <c r="S34" s="211">
        <f t="shared" si="22"/>
        <v>574386.48</v>
      </c>
    </row>
    <row r="35" spans="1:19">
      <c r="A35" s="235"/>
      <c r="B35" s="192" t="s">
        <v>67</v>
      </c>
      <c r="C35" s="212">
        <f>C33+C34</f>
        <v>476993.10600000003</v>
      </c>
      <c r="D35" s="212">
        <f t="shared" ref="D35:J35" si="23">D33+D34</f>
        <v>815684.43799999997</v>
      </c>
      <c r="E35" s="212">
        <f t="shared" si="23"/>
        <v>922401.96600000001</v>
      </c>
      <c r="F35" s="212">
        <f t="shared" si="23"/>
        <v>2215079.5099999998</v>
      </c>
      <c r="G35" s="212">
        <f t="shared" si="23"/>
        <v>0</v>
      </c>
      <c r="H35" s="212">
        <f t="shared" si="23"/>
        <v>0</v>
      </c>
      <c r="I35" s="212">
        <f t="shared" si="23"/>
        <v>0</v>
      </c>
      <c r="J35" s="212">
        <f t="shared" si="23"/>
        <v>0</v>
      </c>
      <c r="K35" s="212">
        <f>K33+K34</f>
        <v>0</v>
      </c>
      <c r="L35" s="212">
        <f t="shared" ref="L35:S35" si="24">L33+L34</f>
        <v>0</v>
      </c>
      <c r="M35" s="212">
        <f t="shared" si="24"/>
        <v>0</v>
      </c>
      <c r="N35" s="212">
        <f t="shared" si="24"/>
        <v>0</v>
      </c>
      <c r="O35" s="212">
        <f t="shared" si="24"/>
        <v>0</v>
      </c>
      <c r="P35" s="212">
        <f t="shared" si="24"/>
        <v>0</v>
      </c>
      <c r="Q35" s="212">
        <f t="shared" si="24"/>
        <v>0</v>
      </c>
      <c r="R35" s="212">
        <f t="shared" si="24"/>
        <v>0</v>
      </c>
      <c r="S35" s="212">
        <f t="shared" si="24"/>
        <v>2215079.5099999998</v>
      </c>
    </row>
    <row r="36" spans="1:19">
      <c r="B36" s="177"/>
      <c r="C36" s="177"/>
      <c r="D36" s="177"/>
      <c r="E36" s="177"/>
      <c r="G36" s="177"/>
      <c r="H36" s="177"/>
      <c r="I36" s="177"/>
      <c r="K36" s="177"/>
      <c r="L36" s="177"/>
      <c r="M36" s="177"/>
      <c r="O36" s="177"/>
      <c r="P36" s="177"/>
      <c r="Q36" s="177"/>
    </row>
  </sheetData>
  <mergeCells count="9">
    <mergeCell ref="A18:A21"/>
    <mergeCell ref="A22:A25"/>
    <mergeCell ref="A33:A35"/>
    <mergeCell ref="C1:Q1"/>
    <mergeCell ref="D2:Q2"/>
    <mergeCell ref="A3:A4"/>
    <mergeCell ref="A5:A9"/>
    <mergeCell ref="A10:A13"/>
    <mergeCell ref="A14:A17"/>
  </mergeCells>
  <pageMargins left="0.11811023622047245" right="0.11811023622047245" top="1.3385826771653544" bottom="0.15748031496062992" header="0.11811023622047245" footer="0.11811023622047245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2011</vt:lpstr>
      <vt:lpstr>2012</vt:lpstr>
      <vt:lpstr>2013</vt:lpstr>
      <vt:lpstr>2014</vt:lpstr>
      <vt:lpstr>2015 </vt:lpstr>
      <vt:lpstr>2016</vt:lpstr>
      <vt:lpstr>2015  (2)</vt:lpstr>
      <vt:lpstr>2017</vt:lpstr>
      <vt:lpstr>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2018-03-27T12:03:52Z</dcterms:modified>
</cp:coreProperties>
</file>