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2012г" sheetId="1" r:id="rId1"/>
    <sheet name="2013г " sheetId="4" r:id="rId2"/>
    <sheet name="2014г " sheetId="11" r:id="rId3"/>
    <sheet name="2015г " sheetId="13" r:id="rId4"/>
    <sheet name="2016г" sheetId="14" r:id="rId5"/>
    <sheet name="Лист1" sheetId="15" r:id="rId6"/>
    <sheet name="2017" sheetId="16" r:id="rId7"/>
    <sheet name="2018" sheetId="17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51" i="17"/>
  <c r="E36"/>
  <c r="D35" l="1"/>
  <c r="C51" l="1"/>
  <c r="C15"/>
  <c r="C61"/>
  <c r="N70"/>
  <c r="M70"/>
  <c r="L70"/>
  <c r="K70"/>
  <c r="J70"/>
  <c r="I70"/>
  <c r="H70"/>
  <c r="G70"/>
  <c r="F70"/>
  <c r="E70"/>
  <c r="D70"/>
  <c r="C70"/>
  <c r="N69"/>
  <c r="M69"/>
  <c r="L69"/>
  <c r="K69"/>
  <c r="J69"/>
  <c r="I69"/>
  <c r="H69"/>
  <c r="G69"/>
  <c r="F69"/>
  <c r="E69"/>
  <c r="D69"/>
  <c r="C69"/>
  <c r="N68"/>
  <c r="L68"/>
  <c r="K68"/>
  <c r="J68"/>
  <c r="I68"/>
  <c r="H68"/>
  <c r="G68"/>
  <c r="F68"/>
  <c r="E68"/>
  <c r="D68"/>
  <c r="C68"/>
  <c r="O65"/>
  <c r="O64"/>
  <c r="O63"/>
  <c r="O62"/>
  <c r="N61"/>
  <c r="M61"/>
  <c r="L61"/>
  <c r="K61"/>
  <c r="J61"/>
  <c r="I61"/>
  <c r="H61"/>
  <c r="G61"/>
  <c r="F61"/>
  <c r="E61"/>
  <c r="D61"/>
  <c r="N60"/>
  <c r="M60"/>
  <c r="L60"/>
  <c r="K60"/>
  <c r="J60"/>
  <c r="I60"/>
  <c r="H60"/>
  <c r="G60"/>
  <c r="F60"/>
  <c r="E60"/>
  <c r="D60"/>
  <c r="C60"/>
  <c r="O59"/>
  <c r="O69" s="1"/>
  <c r="O58"/>
  <c r="O53"/>
  <c r="N52"/>
  <c r="N48" s="1"/>
  <c r="N54" s="1"/>
  <c r="M52"/>
  <c r="L52"/>
  <c r="L48" s="1"/>
  <c r="L54" s="1"/>
  <c r="K52"/>
  <c r="J52"/>
  <c r="J48" s="1"/>
  <c r="J54" s="1"/>
  <c r="I52"/>
  <c r="H52"/>
  <c r="H48" s="1"/>
  <c r="H54" s="1"/>
  <c r="G52"/>
  <c r="F52"/>
  <c r="F48" s="1"/>
  <c r="F54" s="1"/>
  <c r="E52"/>
  <c r="D52"/>
  <c r="D48" s="1"/>
  <c r="D54" s="1"/>
  <c r="C52"/>
  <c r="O51"/>
  <c r="O50"/>
  <c r="M68"/>
  <c r="N49"/>
  <c r="M49"/>
  <c r="L49"/>
  <c r="K49"/>
  <c r="J49"/>
  <c r="I49"/>
  <c r="H49"/>
  <c r="G49"/>
  <c r="F49"/>
  <c r="E49"/>
  <c r="D49"/>
  <c r="C49"/>
  <c r="M48"/>
  <c r="M54" s="1"/>
  <c r="K48"/>
  <c r="K54" s="1"/>
  <c r="I48"/>
  <c r="I54" s="1"/>
  <c r="G48"/>
  <c r="G54" s="1"/>
  <c r="O47"/>
  <c r="O42"/>
  <c r="C84" s="1"/>
  <c r="O41"/>
  <c r="C91" s="1"/>
  <c r="O40"/>
  <c r="O39"/>
  <c r="O38"/>
  <c r="O37"/>
  <c r="O36"/>
  <c r="N35"/>
  <c r="N29" s="1"/>
  <c r="N43" s="1"/>
  <c r="M35"/>
  <c r="L35"/>
  <c r="L29" s="1"/>
  <c r="L43" s="1"/>
  <c r="K35"/>
  <c r="J35"/>
  <c r="J29" s="1"/>
  <c r="J43" s="1"/>
  <c r="I35"/>
  <c r="H35"/>
  <c r="H29" s="1"/>
  <c r="H43" s="1"/>
  <c r="G35"/>
  <c r="F35"/>
  <c r="F29" s="1"/>
  <c r="F43" s="1"/>
  <c r="E35"/>
  <c r="C35"/>
  <c r="O34"/>
  <c r="O33"/>
  <c r="O32"/>
  <c r="O31"/>
  <c r="N30"/>
  <c r="M30"/>
  <c r="L30"/>
  <c r="K30"/>
  <c r="J30"/>
  <c r="I30"/>
  <c r="H30"/>
  <c r="G30"/>
  <c r="F30"/>
  <c r="E30"/>
  <c r="D30"/>
  <c r="C30"/>
  <c r="O30" s="1"/>
  <c r="M29"/>
  <c r="M43" s="1"/>
  <c r="K29"/>
  <c r="K43" s="1"/>
  <c r="I29"/>
  <c r="I43" s="1"/>
  <c r="G29"/>
  <c r="G43" s="1"/>
  <c r="D29"/>
  <c r="D43" s="1"/>
  <c r="C29"/>
  <c r="C43" s="1"/>
  <c r="O28"/>
  <c r="O23"/>
  <c r="C88" s="1"/>
  <c r="O22"/>
  <c r="C92" s="1"/>
  <c r="O21"/>
  <c r="C97" s="1"/>
  <c r="O20"/>
  <c r="C96" s="1"/>
  <c r="O19"/>
  <c r="O18"/>
  <c r="O17"/>
  <c r="O16"/>
  <c r="N15"/>
  <c r="N7" s="1"/>
  <c r="M15"/>
  <c r="L15"/>
  <c r="L7" s="1"/>
  <c r="K15"/>
  <c r="J15"/>
  <c r="J7" s="1"/>
  <c r="I15"/>
  <c r="H15"/>
  <c r="H7" s="1"/>
  <c r="G15"/>
  <c r="F15"/>
  <c r="F7" s="1"/>
  <c r="E15"/>
  <c r="D15"/>
  <c r="O14"/>
  <c r="C80" s="1"/>
  <c r="O13"/>
  <c r="C81" s="1"/>
  <c r="O12"/>
  <c r="O11"/>
  <c r="C82" s="1"/>
  <c r="O10"/>
  <c r="C78" s="1"/>
  <c r="O9"/>
  <c r="N8"/>
  <c r="M8"/>
  <c r="L8"/>
  <c r="K8"/>
  <c r="J8"/>
  <c r="I8"/>
  <c r="H8"/>
  <c r="G8"/>
  <c r="F8"/>
  <c r="E8"/>
  <c r="D8"/>
  <c r="C8"/>
  <c r="M7"/>
  <c r="M71" s="1"/>
  <c r="K7"/>
  <c r="K71" s="1"/>
  <c r="I7"/>
  <c r="I71" s="1"/>
  <c r="G7"/>
  <c r="G71" s="1"/>
  <c r="O6"/>
  <c r="E48" l="1"/>
  <c r="E54" s="1"/>
  <c r="C87"/>
  <c r="E29"/>
  <c r="E43" s="1"/>
  <c r="C77"/>
  <c r="E7"/>
  <c r="E71" s="1"/>
  <c r="E73" s="1"/>
  <c r="F71"/>
  <c r="F73" s="1"/>
  <c r="H71"/>
  <c r="J71"/>
  <c r="J73" s="1"/>
  <c r="L71"/>
  <c r="N71"/>
  <c r="N73" s="1"/>
  <c r="C89"/>
  <c r="C83"/>
  <c r="O60"/>
  <c r="C98"/>
  <c r="O35"/>
  <c r="C85"/>
  <c r="O8"/>
  <c r="D7"/>
  <c r="D71" s="1"/>
  <c r="D73" s="1"/>
  <c r="O52"/>
  <c r="C7"/>
  <c r="C24" s="1"/>
  <c r="O61"/>
  <c r="C79"/>
  <c r="I79" s="1"/>
  <c r="C48"/>
  <c r="O49"/>
  <c r="C90"/>
  <c r="O15"/>
  <c r="D67"/>
  <c r="F67"/>
  <c r="H67"/>
  <c r="J67"/>
  <c r="L67"/>
  <c r="N67"/>
  <c r="I67"/>
  <c r="O68"/>
  <c r="C67"/>
  <c r="E67"/>
  <c r="G67"/>
  <c r="K67"/>
  <c r="K72" s="1"/>
  <c r="M67"/>
  <c r="F72"/>
  <c r="H72"/>
  <c r="H73"/>
  <c r="J72"/>
  <c r="L72"/>
  <c r="L73"/>
  <c r="N72"/>
  <c r="C94"/>
  <c r="G73"/>
  <c r="G72"/>
  <c r="I73"/>
  <c r="I72"/>
  <c r="K73"/>
  <c r="M73"/>
  <c r="M72"/>
  <c r="I78"/>
  <c r="I80" s="1"/>
  <c r="C99"/>
  <c r="F24"/>
  <c r="H24"/>
  <c r="J24"/>
  <c r="L24"/>
  <c r="N24"/>
  <c r="C54"/>
  <c r="O54" s="1"/>
  <c r="O70"/>
  <c r="O74"/>
  <c r="O7"/>
  <c r="E24"/>
  <c r="G24"/>
  <c r="I24"/>
  <c r="K24"/>
  <c r="M24"/>
  <c r="O29"/>
  <c r="O43" s="1"/>
  <c r="M41" i="16"/>
  <c r="M36"/>
  <c r="M22"/>
  <c r="M51"/>
  <c r="M50"/>
  <c r="O63"/>
  <c r="O19"/>
  <c r="K51"/>
  <c r="D61"/>
  <c r="E61"/>
  <c r="F61"/>
  <c r="G61"/>
  <c r="H61"/>
  <c r="I61"/>
  <c r="J61"/>
  <c r="K61"/>
  <c r="L61"/>
  <c r="M61"/>
  <c r="N61"/>
  <c r="C61"/>
  <c r="H15"/>
  <c r="H8"/>
  <c r="O75" i="17" l="1"/>
  <c r="E72"/>
  <c r="H7" i="16"/>
  <c r="D24" i="17"/>
  <c r="C76"/>
  <c r="C100" s="1"/>
  <c r="O67"/>
  <c r="C71"/>
  <c r="D72"/>
  <c r="O48"/>
  <c r="C72"/>
  <c r="C73"/>
  <c r="O71"/>
  <c r="O24"/>
  <c r="O61" i="16"/>
  <c r="H35"/>
  <c r="I35"/>
  <c r="J35"/>
  <c r="K35"/>
  <c r="L35"/>
  <c r="M35"/>
  <c r="N35"/>
  <c r="E35"/>
  <c r="F35"/>
  <c r="G35"/>
  <c r="O42"/>
  <c r="C84" s="1"/>
  <c r="E70"/>
  <c r="D68"/>
  <c r="E68"/>
  <c r="F68"/>
  <c r="G68"/>
  <c r="H68"/>
  <c r="I68"/>
  <c r="J68"/>
  <c r="K68"/>
  <c r="L68"/>
  <c r="M68"/>
  <c r="N68"/>
  <c r="C68"/>
  <c r="M63" i="14"/>
  <c r="L63"/>
  <c r="K63"/>
  <c r="J63"/>
  <c r="I63"/>
  <c r="H63"/>
  <c r="G63"/>
  <c r="F63"/>
  <c r="E63"/>
  <c r="D63"/>
  <c r="C63"/>
  <c r="B63"/>
  <c r="N60" i="16"/>
  <c r="M60"/>
  <c r="L60"/>
  <c r="K60"/>
  <c r="J60"/>
  <c r="I60"/>
  <c r="H60"/>
  <c r="G60"/>
  <c r="F60"/>
  <c r="E60"/>
  <c r="D60"/>
  <c r="N15"/>
  <c r="M15"/>
  <c r="L15"/>
  <c r="K15"/>
  <c r="J15"/>
  <c r="I15"/>
  <c r="G15"/>
  <c r="F15"/>
  <c r="E15"/>
  <c r="D15"/>
  <c r="D52"/>
  <c r="E52"/>
  <c r="F52"/>
  <c r="G52"/>
  <c r="H52"/>
  <c r="I52"/>
  <c r="J52"/>
  <c r="K52"/>
  <c r="L52"/>
  <c r="M52"/>
  <c r="N52"/>
  <c r="D49"/>
  <c r="E49"/>
  <c r="F49"/>
  <c r="G49"/>
  <c r="H49"/>
  <c r="I49"/>
  <c r="J49"/>
  <c r="K49"/>
  <c r="L49"/>
  <c r="M49"/>
  <c r="N49"/>
  <c r="C49"/>
  <c r="C52"/>
  <c r="C60"/>
  <c r="O73" i="17" l="1"/>
  <c r="O72"/>
  <c r="E48" i="16"/>
  <c r="N48"/>
  <c r="N54" s="1"/>
  <c r="M48"/>
  <c r="L48"/>
  <c r="L54" s="1"/>
  <c r="K48"/>
  <c r="J48"/>
  <c r="J54" s="1"/>
  <c r="I48"/>
  <c r="H48"/>
  <c r="H54" s="1"/>
  <c r="F48"/>
  <c r="G48"/>
  <c r="G54" s="1"/>
  <c r="C48"/>
  <c r="D48"/>
  <c r="D54" s="1"/>
  <c r="N70"/>
  <c r="M70"/>
  <c r="L70"/>
  <c r="K70"/>
  <c r="J70"/>
  <c r="I70"/>
  <c r="H70"/>
  <c r="G70"/>
  <c r="F70"/>
  <c r="D70"/>
  <c r="C70"/>
  <c r="N69"/>
  <c r="M69"/>
  <c r="L69"/>
  <c r="K69"/>
  <c r="J69"/>
  <c r="I69"/>
  <c r="H69"/>
  <c r="G69"/>
  <c r="F69"/>
  <c r="E69"/>
  <c r="D69"/>
  <c r="C69"/>
  <c r="O65"/>
  <c r="O64"/>
  <c r="O62"/>
  <c r="O60"/>
  <c r="O59"/>
  <c r="O69" s="1"/>
  <c r="O58"/>
  <c r="O53"/>
  <c r="O51"/>
  <c r="O50"/>
  <c r="M54"/>
  <c r="K54"/>
  <c r="I54"/>
  <c r="F54"/>
  <c r="E54"/>
  <c r="O47"/>
  <c r="O41"/>
  <c r="C91" s="1"/>
  <c r="O40"/>
  <c r="O39"/>
  <c r="C98" s="1"/>
  <c r="O38"/>
  <c r="O37"/>
  <c r="O36"/>
  <c r="D35"/>
  <c r="C35"/>
  <c r="O34"/>
  <c r="O33"/>
  <c r="O32"/>
  <c r="O31"/>
  <c r="N30"/>
  <c r="N29" s="1"/>
  <c r="N43" s="1"/>
  <c r="M30"/>
  <c r="M29" s="1"/>
  <c r="M43" s="1"/>
  <c r="L30"/>
  <c r="L29" s="1"/>
  <c r="L43" s="1"/>
  <c r="K30"/>
  <c r="J30"/>
  <c r="J29" s="1"/>
  <c r="J43" s="1"/>
  <c r="I30"/>
  <c r="I29" s="1"/>
  <c r="I43" s="1"/>
  <c r="H30"/>
  <c r="H29" s="1"/>
  <c r="H43" s="1"/>
  <c r="G30"/>
  <c r="F30"/>
  <c r="E30"/>
  <c r="E29" s="1"/>
  <c r="E43" s="1"/>
  <c r="D30"/>
  <c r="C30"/>
  <c r="C29"/>
  <c r="O28"/>
  <c r="O23"/>
  <c r="O22"/>
  <c r="C92" s="1"/>
  <c r="C94" s="1"/>
  <c r="O21"/>
  <c r="C97" s="1"/>
  <c r="O20"/>
  <c r="C96" s="1"/>
  <c r="O18"/>
  <c r="O17"/>
  <c r="O16"/>
  <c r="C15"/>
  <c r="O14"/>
  <c r="C80" s="1"/>
  <c r="O13"/>
  <c r="O12"/>
  <c r="O11"/>
  <c r="O10"/>
  <c r="C78" s="1"/>
  <c r="O9"/>
  <c r="N8"/>
  <c r="N7" s="1"/>
  <c r="M8"/>
  <c r="L8"/>
  <c r="L7" s="1"/>
  <c r="K8"/>
  <c r="K7" s="1"/>
  <c r="J8"/>
  <c r="J7" s="1"/>
  <c r="I8"/>
  <c r="I7" s="1"/>
  <c r="G8"/>
  <c r="F8"/>
  <c r="F7" s="1"/>
  <c r="E8"/>
  <c r="E7" s="1"/>
  <c r="D8"/>
  <c r="D7" s="1"/>
  <c r="C8"/>
  <c r="M7"/>
  <c r="G7"/>
  <c r="O6"/>
  <c r="I71" l="1"/>
  <c r="C77"/>
  <c r="I67"/>
  <c r="C67"/>
  <c r="M71"/>
  <c r="C99"/>
  <c r="C81"/>
  <c r="E67"/>
  <c r="O35"/>
  <c r="O70"/>
  <c r="F29"/>
  <c r="F43" s="1"/>
  <c r="G29"/>
  <c r="G43" s="1"/>
  <c r="K29"/>
  <c r="K43" s="1"/>
  <c r="G71"/>
  <c r="K71"/>
  <c r="K73" s="1"/>
  <c r="C87"/>
  <c r="C88"/>
  <c r="C83"/>
  <c r="C85" s="1"/>
  <c r="E71"/>
  <c r="E73" s="1"/>
  <c r="C82"/>
  <c r="O68"/>
  <c r="D29"/>
  <c r="D43" s="1"/>
  <c r="C89"/>
  <c r="O15"/>
  <c r="O49"/>
  <c r="C7"/>
  <c r="C24" s="1"/>
  <c r="O30"/>
  <c r="O8"/>
  <c r="O75" s="1"/>
  <c r="D67"/>
  <c r="F67"/>
  <c r="H67"/>
  <c r="J67"/>
  <c r="L67"/>
  <c r="N67"/>
  <c r="G67"/>
  <c r="I72"/>
  <c r="K67"/>
  <c r="M67"/>
  <c r="M72" s="1"/>
  <c r="I73"/>
  <c r="M73"/>
  <c r="D24"/>
  <c r="F24"/>
  <c r="H24"/>
  <c r="H71"/>
  <c r="J24"/>
  <c r="J71"/>
  <c r="L24"/>
  <c r="L71"/>
  <c r="N24"/>
  <c r="N71"/>
  <c r="C79"/>
  <c r="I79" s="1"/>
  <c r="E24"/>
  <c r="I24"/>
  <c r="M24"/>
  <c r="C43"/>
  <c r="O74"/>
  <c r="G24"/>
  <c r="K24"/>
  <c r="N9" i="14"/>
  <c r="N20" i="15"/>
  <c r="N18"/>
  <c r="N11"/>
  <c r="E72" i="16" l="1"/>
  <c r="D71"/>
  <c r="D72" s="1"/>
  <c r="O67"/>
  <c r="C90"/>
  <c r="C76"/>
  <c r="K72"/>
  <c r="G73"/>
  <c r="G72"/>
  <c r="C71"/>
  <c r="C72" s="1"/>
  <c r="F71"/>
  <c r="F73" s="1"/>
  <c r="I78"/>
  <c r="I80" s="1"/>
  <c r="O29"/>
  <c r="O43" s="1"/>
  <c r="O7"/>
  <c r="N72"/>
  <c r="N73"/>
  <c r="L72"/>
  <c r="L73"/>
  <c r="J72"/>
  <c r="J73"/>
  <c r="H72"/>
  <c r="H73"/>
  <c r="F72"/>
  <c r="N22" i="14"/>
  <c r="N60"/>
  <c r="N51"/>
  <c r="N39"/>
  <c r="K10" i="15"/>
  <c r="H10"/>
  <c r="K15"/>
  <c r="H15"/>
  <c r="E15"/>
  <c r="E19"/>
  <c r="H19"/>
  <c r="K19"/>
  <c r="K26"/>
  <c r="H26"/>
  <c r="E26"/>
  <c r="H27"/>
  <c r="H31" s="1"/>
  <c r="K27"/>
  <c r="K31" s="1"/>
  <c r="D73" i="16" l="1"/>
  <c r="C100"/>
  <c r="O24"/>
  <c r="G64" i="14"/>
  <c r="F64"/>
  <c r="E64"/>
  <c r="D64"/>
  <c r="C64"/>
  <c r="B64"/>
  <c r="M64"/>
  <c r="L64"/>
  <c r="K64"/>
  <c r="J64"/>
  <c r="I64"/>
  <c r="H64"/>
  <c r="N57"/>
  <c r="N64" s="1"/>
  <c r="M58"/>
  <c r="L58"/>
  <c r="K58"/>
  <c r="J58"/>
  <c r="I58"/>
  <c r="H58"/>
  <c r="G58"/>
  <c r="M15"/>
  <c r="L15"/>
  <c r="K15"/>
  <c r="J15"/>
  <c r="I15"/>
  <c r="H15"/>
  <c r="G15"/>
  <c r="F58"/>
  <c r="F15"/>
  <c r="F47"/>
  <c r="G47"/>
  <c r="H47"/>
  <c r="I47"/>
  <c r="J47"/>
  <c r="K47"/>
  <c r="L47"/>
  <c r="M47"/>
  <c r="F50"/>
  <c r="G50"/>
  <c r="H50"/>
  <c r="I50"/>
  <c r="J50"/>
  <c r="K50"/>
  <c r="L50"/>
  <c r="M50"/>
  <c r="E50"/>
  <c r="E33"/>
  <c r="E32"/>
  <c r="E31"/>
  <c r="E30"/>
  <c r="M46" l="1"/>
  <c r="N50"/>
  <c r="L46"/>
  <c r="K46"/>
  <c r="K52" s="1"/>
  <c r="J46"/>
  <c r="I46"/>
  <c r="H46"/>
  <c r="G46"/>
  <c r="G52" s="1"/>
  <c r="F46"/>
  <c r="M65"/>
  <c r="L65"/>
  <c r="K65"/>
  <c r="J65"/>
  <c r="I65"/>
  <c r="H65"/>
  <c r="G65"/>
  <c r="F65"/>
  <c r="E65"/>
  <c r="D65"/>
  <c r="C65"/>
  <c r="B65"/>
  <c r="D49"/>
  <c r="D47" s="1"/>
  <c r="D46" s="1"/>
  <c r="D52" s="1"/>
  <c r="C49"/>
  <c r="D40"/>
  <c r="N117"/>
  <c r="N114"/>
  <c r="N110"/>
  <c r="N106"/>
  <c r="N102"/>
  <c r="N98"/>
  <c r="M119" s="1"/>
  <c r="N61"/>
  <c r="N59"/>
  <c r="E58"/>
  <c r="D58"/>
  <c r="C58"/>
  <c r="B58"/>
  <c r="N56"/>
  <c r="N49"/>
  <c r="N48"/>
  <c r="M52"/>
  <c r="I52"/>
  <c r="E47"/>
  <c r="C47"/>
  <c r="C46" s="1"/>
  <c r="C52" s="1"/>
  <c r="B47"/>
  <c r="L52"/>
  <c r="J52"/>
  <c r="H52"/>
  <c r="F52"/>
  <c r="N45"/>
  <c r="N40"/>
  <c r="B85" s="1"/>
  <c r="N16" i="15" s="1"/>
  <c r="N38" i="14"/>
  <c r="N37"/>
  <c r="N36"/>
  <c r="N35"/>
  <c r="B82" s="1"/>
  <c r="N13" i="15" s="1"/>
  <c r="M34" i="14"/>
  <c r="L34"/>
  <c r="K34"/>
  <c r="J34"/>
  <c r="I34"/>
  <c r="H34"/>
  <c r="G34"/>
  <c r="F34"/>
  <c r="E34"/>
  <c r="D34"/>
  <c r="C34"/>
  <c r="B34"/>
  <c r="N33"/>
  <c r="N32"/>
  <c r="N31"/>
  <c r="N30"/>
  <c r="M29"/>
  <c r="M28" s="1"/>
  <c r="M41" s="1"/>
  <c r="L29"/>
  <c r="K29"/>
  <c r="K28" s="1"/>
  <c r="K41" s="1"/>
  <c r="J29"/>
  <c r="J28" s="1"/>
  <c r="J41" s="1"/>
  <c r="I29"/>
  <c r="I28" s="1"/>
  <c r="I41" s="1"/>
  <c r="H29"/>
  <c r="G29"/>
  <c r="G28" s="1"/>
  <c r="G41" s="1"/>
  <c r="F29"/>
  <c r="F28" s="1"/>
  <c r="F41" s="1"/>
  <c r="E29"/>
  <c r="E28" s="1"/>
  <c r="E41" s="1"/>
  <c r="D29"/>
  <c r="C29"/>
  <c r="C28" s="1"/>
  <c r="C41" s="1"/>
  <c r="B29"/>
  <c r="N27"/>
  <c r="N21"/>
  <c r="B86" s="1"/>
  <c r="N17" i="15" s="1"/>
  <c r="N20" i="14"/>
  <c r="N19"/>
  <c r="B90" s="1"/>
  <c r="N21" i="15" s="1"/>
  <c r="N18" i="14"/>
  <c r="B78" s="1"/>
  <c r="N9" i="15" s="1"/>
  <c r="N17" i="14"/>
  <c r="B81" s="1"/>
  <c r="N12" i="15" s="1"/>
  <c r="N16" i="14"/>
  <c r="E15"/>
  <c r="D15"/>
  <c r="C15"/>
  <c r="B15"/>
  <c r="N14"/>
  <c r="B75" s="1"/>
  <c r="N6" i="15" s="1"/>
  <c r="N13" i="14"/>
  <c r="B76" s="1"/>
  <c r="N7" i="15" s="1"/>
  <c r="N12" i="14"/>
  <c r="N11"/>
  <c r="N10"/>
  <c r="B72"/>
  <c r="N3" i="15" s="1"/>
  <c r="M8" i="14"/>
  <c r="L8"/>
  <c r="L7" s="1"/>
  <c r="L23" s="1"/>
  <c r="K8"/>
  <c r="J8"/>
  <c r="J62" s="1"/>
  <c r="I8"/>
  <c r="I7" s="1"/>
  <c r="I23" s="1"/>
  <c r="H8"/>
  <c r="H62" s="1"/>
  <c r="G8"/>
  <c r="G62" s="1"/>
  <c r="F8"/>
  <c r="F7" s="1"/>
  <c r="F23" s="1"/>
  <c r="E8"/>
  <c r="E7" s="1"/>
  <c r="E23" s="1"/>
  <c r="D8"/>
  <c r="D7" s="1"/>
  <c r="D23" s="1"/>
  <c r="C8"/>
  <c r="B8"/>
  <c r="B7" s="1"/>
  <c r="B23" s="1"/>
  <c r="N6"/>
  <c r="B112" i="11"/>
  <c r="D118"/>
  <c r="D117"/>
  <c r="D116"/>
  <c r="D114"/>
  <c r="F114" s="1"/>
  <c r="D113"/>
  <c r="D112"/>
  <c r="F112" s="1"/>
  <c r="D110"/>
  <c r="D109"/>
  <c r="D108"/>
  <c r="D107"/>
  <c r="D105"/>
  <c r="D104"/>
  <c r="D103"/>
  <c r="D102"/>
  <c r="D101"/>
  <c r="D100"/>
  <c r="D99"/>
  <c r="D98"/>
  <c r="N126" i="13"/>
  <c r="N123"/>
  <c r="N119"/>
  <c r="N115"/>
  <c r="N111"/>
  <c r="N107"/>
  <c r="M128" s="1"/>
  <c r="N72"/>
  <c r="N71"/>
  <c r="M70"/>
  <c r="L70"/>
  <c r="K70"/>
  <c r="J70"/>
  <c r="I70"/>
  <c r="H70"/>
  <c r="G70"/>
  <c r="F70"/>
  <c r="E70"/>
  <c r="D70"/>
  <c r="C70"/>
  <c r="B70"/>
  <c r="N69"/>
  <c r="N64"/>
  <c r="N63"/>
  <c r="M62"/>
  <c r="L62"/>
  <c r="K62"/>
  <c r="J62"/>
  <c r="I62"/>
  <c r="H62"/>
  <c r="G62"/>
  <c r="F62"/>
  <c r="E62"/>
  <c r="D62"/>
  <c r="C62"/>
  <c r="B62"/>
  <c r="M61"/>
  <c r="M65" s="1"/>
  <c r="L61"/>
  <c r="L65" s="1"/>
  <c r="K61"/>
  <c r="K65" s="1"/>
  <c r="J61"/>
  <c r="J65" s="1"/>
  <c r="I61"/>
  <c r="I65" s="1"/>
  <c r="H61"/>
  <c r="H65" s="1"/>
  <c r="G61"/>
  <c r="G65" s="1"/>
  <c r="F61"/>
  <c r="F65" s="1"/>
  <c r="E61"/>
  <c r="E65" s="1"/>
  <c r="D61"/>
  <c r="D65" s="1"/>
  <c r="C61"/>
  <c r="C65" s="1"/>
  <c r="B61"/>
  <c r="B65" s="1"/>
  <c r="N60"/>
  <c r="N55"/>
  <c r="B94" s="1"/>
  <c r="N54"/>
  <c r="N53"/>
  <c r="N52"/>
  <c r="N51"/>
  <c r="B91" s="1"/>
  <c r="M50"/>
  <c r="L50"/>
  <c r="K50"/>
  <c r="J50"/>
  <c r="I50"/>
  <c r="H50"/>
  <c r="G50"/>
  <c r="F50"/>
  <c r="E50"/>
  <c r="D50"/>
  <c r="C50"/>
  <c r="B50"/>
  <c r="N49"/>
  <c r="N48"/>
  <c r="N47"/>
  <c r="B82" s="1"/>
  <c r="N46"/>
  <c r="M45"/>
  <c r="L45"/>
  <c r="K45"/>
  <c r="J45"/>
  <c r="I45"/>
  <c r="H45"/>
  <c r="G45"/>
  <c r="F45"/>
  <c r="E45"/>
  <c r="D45"/>
  <c r="C45"/>
  <c r="B45"/>
  <c r="M44"/>
  <c r="M56" s="1"/>
  <c r="L44"/>
  <c r="L56" s="1"/>
  <c r="K44"/>
  <c r="K56" s="1"/>
  <c r="J44"/>
  <c r="J56" s="1"/>
  <c r="I44"/>
  <c r="I56" s="1"/>
  <c r="H44"/>
  <c r="H56" s="1"/>
  <c r="G44"/>
  <c r="G56" s="1"/>
  <c r="F44"/>
  <c r="F56" s="1"/>
  <c r="E44"/>
  <c r="E56" s="1"/>
  <c r="D44"/>
  <c r="D56" s="1"/>
  <c r="C44"/>
  <c r="C56" s="1"/>
  <c r="N43"/>
  <c r="N38"/>
  <c r="B95" s="1"/>
  <c r="N37"/>
  <c r="N36"/>
  <c r="B99" s="1"/>
  <c r="N35"/>
  <c r="N34"/>
  <c r="B90" s="1"/>
  <c r="N33"/>
  <c r="M32"/>
  <c r="L32"/>
  <c r="K32"/>
  <c r="J32"/>
  <c r="I32"/>
  <c r="H32"/>
  <c r="G32"/>
  <c r="F32"/>
  <c r="E32"/>
  <c r="D32"/>
  <c r="C32"/>
  <c r="B32"/>
  <c r="N31"/>
  <c r="N30"/>
  <c r="N29"/>
  <c r="B83" s="1"/>
  <c r="N28"/>
  <c r="N27"/>
  <c r="N26"/>
  <c r="M25"/>
  <c r="L25"/>
  <c r="K25"/>
  <c r="J25"/>
  <c r="J24" s="1"/>
  <c r="J39" s="1"/>
  <c r="I25"/>
  <c r="I24" s="1"/>
  <c r="I39" s="1"/>
  <c r="H25"/>
  <c r="G25"/>
  <c r="G24" s="1"/>
  <c r="G39" s="1"/>
  <c r="F25"/>
  <c r="F24" s="1"/>
  <c r="F39" s="1"/>
  <c r="E25"/>
  <c r="D25"/>
  <c r="C25"/>
  <c r="C24" s="1"/>
  <c r="C39" s="1"/>
  <c r="B25"/>
  <c r="M24"/>
  <c r="M39" s="1"/>
  <c r="L24"/>
  <c r="L39" s="1"/>
  <c r="H24"/>
  <c r="H39" s="1"/>
  <c r="E24"/>
  <c r="E39" s="1"/>
  <c r="B24"/>
  <c r="B39" s="1"/>
  <c r="N23"/>
  <c r="N17"/>
  <c r="B98" s="1"/>
  <c r="N16"/>
  <c r="B89" s="1"/>
  <c r="N15"/>
  <c r="N14"/>
  <c r="B96" s="1"/>
  <c r="N13"/>
  <c r="M12"/>
  <c r="L12"/>
  <c r="K12"/>
  <c r="J12"/>
  <c r="I12"/>
  <c r="H12"/>
  <c r="G12"/>
  <c r="F12"/>
  <c r="E12"/>
  <c r="D12"/>
  <c r="C12"/>
  <c r="B12"/>
  <c r="N11"/>
  <c r="N10"/>
  <c r="N9"/>
  <c r="N8"/>
  <c r="M7"/>
  <c r="L7"/>
  <c r="K7"/>
  <c r="J7"/>
  <c r="I7"/>
  <c r="H7"/>
  <c r="G7"/>
  <c r="F7"/>
  <c r="E7"/>
  <c r="D7"/>
  <c r="C7"/>
  <c r="B7"/>
  <c r="M6"/>
  <c r="M18" s="1"/>
  <c r="L6"/>
  <c r="L18" s="1"/>
  <c r="K6"/>
  <c r="K18" s="1"/>
  <c r="J6"/>
  <c r="J18" s="1"/>
  <c r="I6"/>
  <c r="I18" s="1"/>
  <c r="H6"/>
  <c r="H18" s="1"/>
  <c r="G6"/>
  <c r="G18" s="1"/>
  <c r="F6"/>
  <c r="F18" s="1"/>
  <c r="E6"/>
  <c r="E18" s="1"/>
  <c r="D6"/>
  <c r="D18" s="1"/>
  <c r="C6"/>
  <c r="C18" s="1"/>
  <c r="B6"/>
  <c r="B18" s="1"/>
  <c r="N5"/>
  <c r="B119" i="11"/>
  <c r="B115"/>
  <c r="B111"/>
  <c r="N10"/>
  <c r="B97"/>
  <c r="B106" s="1"/>
  <c r="N51"/>
  <c r="B72"/>
  <c r="B100" i="13" l="1"/>
  <c r="B73"/>
  <c r="D73"/>
  <c r="F73"/>
  <c r="H73"/>
  <c r="J73"/>
  <c r="L73"/>
  <c r="B62" i="14"/>
  <c r="C73" i="13"/>
  <c r="E73"/>
  <c r="G73"/>
  <c r="I73"/>
  <c r="K73"/>
  <c r="M73"/>
  <c r="B46" i="14"/>
  <c r="B52" s="1"/>
  <c r="B81" i="13"/>
  <c r="D82" s="1"/>
  <c r="B86"/>
  <c r="B85"/>
  <c r="B87"/>
  <c r="C62" i="14"/>
  <c r="B121" i="11"/>
  <c r="D121" s="1"/>
  <c r="B84" i="13"/>
  <c r="D120" i="11"/>
  <c r="M62" i="14"/>
  <c r="M7"/>
  <c r="M23" s="1"/>
  <c r="B73"/>
  <c r="N4" i="15" s="1"/>
  <c r="N10" s="1"/>
  <c r="E46" i="14"/>
  <c r="E52" s="1"/>
  <c r="N52" s="1"/>
  <c r="N63"/>
  <c r="D62"/>
  <c r="K62"/>
  <c r="B91"/>
  <c r="N22" i="15" s="1"/>
  <c r="B83" i="14"/>
  <c r="N14" i="15" s="1"/>
  <c r="N15" s="1"/>
  <c r="B77" i="14"/>
  <c r="N8" i="15" s="1"/>
  <c r="N19"/>
  <c r="B74" i="14"/>
  <c r="N5" i="15" s="1"/>
  <c r="B88" i="14"/>
  <c r="N26" i="15"/>
  <c r="B84" i="14"/>
  <c r="L62"/>
  <c r="I62"/>
  <c r="H7"/>
  <c r="H23" s="1"/>
  <c r="J7"/>
  <c r="F62"/>
  <c r="F66"/>
  <c r="F68" s="1"/>
  <c r="I66"/>
  <c r="I68" s="1"/>
  <c r="M66"/>
  <c r="M68" s="1"/>
  <c r="E62"/>
  <c r="E66"/>
  <c r="E68" s="1"/>
  <c r="N58"/>
  <c r="N65"/>
  <c r="N29" i="15" s="1"/>
  <c r="N69" i="14"/>
  <c r="B28"/>
  <c r="B41" s="1"/>
  <c r="B97" i="13"/>
  <c r="B92"/>
  <c r="B93" s="1"/>
  <c r="B101"/>
  <c r="B80"/>
  <c r="B88" s="1"/>
  <c r="C7" i="14"/>
  <c r="G7"/>
  <c r="G23" s="1"/>
  <c r="K7"/>
  <c r="K23" s="1"/>
  <c r="D28"/>
  <c r="D41" s="1"/>
  <c r="H28"/>
  <c r="H41" s="1"/>
  <c r="L28"/>
  <c r="L41" s="1"/>
  <c r="N47"/>
  <c r="D83" i="13"/>
  <c r="N78"/>
  <c r="N29" i="14"/>
  <c r="N34"/>
  <c r="N15"/>
  <c r="N8"/>
  <c r="N46"/>
  <c r="K24" i="13"/>
  <c r="K39" s="1"/>
  <c r="N70"/>
  <c r="N74"/>
  <c r="D24"/>
  <c r="D39" s="1"/>
  <c r="N65"/>
  <c r="N50"/>
  <c r="N45"/>
  <c r="B44"/>
  <c r="B56" s="1"/>
  <c r="N12"/>
  <c r="N32"/>
  <c r="N25"/>
  <c r="N62"/>
  <c r="N73" s="1"/>
  <c r="N7"/>
  <c r="N6"/>
  <c r="N61"/>
  <c r="N145" i="11"/>
  <c r="N142"/>
  <c r="N138"/>
  <c r="N134"/>
  <c r="N130"/>
  <c r="N126"/>
  <c r="N89"/>
  <c r="N88"/>
  <c r="M87"/>
  <c r="L87"/>
  <c r="K87"/>
  <c r="J87"/>
  <c r="I87"/>
  <c r="H87"/>
  <c r="G87"/>
  <c r="F87"/>
  <c r="E87"/>
  <c r="D87"/>
  <c r="C87"/>
  <c r="B87"/>
  <c r="N86"/>
  <c r="N81"/>
  <c r="N80"/>
  <c r="M79"/>
  <c r="L79"/>
  <c r="K79"/>
  <c r="J79"/>
  <c r="I79"/>
  <c r="H79"/>
  <c r="G79"/>
  <c r="F79"/>
  <c r="E79"/>
  <c r="D79"/>
  <c r="C79"/>
  <c r="B79"/>
  <c r="M78"/>
  <c r="M82" s="1"/>
  <c r="L78"/>
  <c r="L82" s="1"/>
  <c r="K78"/>
  <c r="K82" s="1"/>
  <c r="J78"/>
  <c r="J82" s="1"/>
  <c r="I78"/>
  <c r="I82" s="1"/>
  <c r="H78"/>
  <c r="H82" s="1"/>
  <c r="G78"/>
  <c r="G82" s="1"/>
  <c r="F78"/>
  <c r="F82" s="1"/>
  <c r="E78"/>
  <c r="E82" s="1"/>
  <c r="D78"/>
  <c r="D82" s="1"/>
  <c r="C78"/>
  <c r="C82" s="1"/>
  <c r="B78"/>
  <c r="B82" s="1"/>
  <c r="N77"/>
  <c r="N72"/>
  <c r="P72" s="1"/>
  <c r="N71"/>
  <c r="N70"/>
  <c r="N69"/>
  <c r="N68"/>
  <c r="M67"/>
  <c r="L67"/>
  <c r="K67"/>
  <c r="J67"/>
  <c r="I67"/>
  <c r="H67"/>
  <c r="G67"/>
  <c r="F67"/>
  <c r="E67"/>
  <c r="D67"/>
  <c r="C67"/>
  <c r="B67"/>
  <c r="N66"/>
  <c r="N65"/>
  <c r="N64"/>
  <c r="N63"/>
  <c r="M62"/>
  <c r="L62"/>
  <c r="K62"/>
  <c r="J62"/>
  <c r="I62"/>
  <c r="H62"/>
  <c r="G62"/>
  <c r="F62"/>
  <c r="E62"/>
  <c r="D62"/>
  <c r="C62"/>
  <c r="B62"/>
  <c r="M61"/>
  <c r="M73" s="1"/>
  <c r="L61"/>
  <c r="L73" s="1"/>
  <c r="K61"/>
  <c r="K73" s="1"/>
  <c r="J61"/>
  <c r="J73" s="1"/>
  <c r="I61"/>
  <c r="I73" s="1"/>
  <c r="H61"/>
  <c r="H73" s="1"/>
  <c r="G61"/>
  <c r="G73" s="1"/>
  <c r="F61"/>
  <c r="F73" s="1"/>
  <c r="E61"/>
  <c r="E73" s="1"/>
  <c r="D61"/>
  <c r="D73" s="1"/>
  <c r="C61"/>
  <c r="C73" s="1"/>
  <c r="B61"/>
  <c r="B73" s="1"/>
  <c r="N60"/>
  <c r="N55"/>
  <c r="N54"/>
  <c r="N53"/>
  <c r="N52"/>
  <c r="N50"/>
  <c r="M49"/>
  <c r="L49"/>
  <c r="K49"/>
  <c r="J49"/>
  <c r="I49"/>
  <c r="H49"/>
  <c r="G49"/>
  <c r="F49"/>
  <c r="E49"/>
  <c r="D49"/>
  <c r="C49"/>
  <c r="B49"/>
  <c r="N48"/>
  <c r="N47"/>
  <c r="N46"/>
  <c r="N45"/>
  <c r="N44"/>
  <c r="N43"/>
  <c r="M42"/>
  <c r="L42"/>
  <c r="K42"/>
  <c r="J42"/>
  <c r="I42"/>
  <c r="H42"/>
  <c r="G42"/>
  <c r="F42"/>
  <c r="E42"/>
  <c r="D42"/>
  <c r="C42"/>
  <c r="B42"/>
  <c r="M41"/>
  <c r="M56" s="1"/>
  <c r="L41"/>
  <c r="L56" s="1"/>
  <c r="K41"/>
  <c r="K56" s="1"/>
  <c r="J41"/>
  <c r="J56" s="1"/>
  <c r="I41"/>
  <c r="I56" s="1"/>
  <c r="H41"/>
  <c r="H56" s="1"/>
  <c r="G41"/>
  <c r="G56" s="1"/>
  <c r="F41"/>
  <c r="F56" s="1"/>
  <c r="E41"/>
  <c r="E56" s="1"/>
  <c r="D41"/>
  <c r="D56" s="1"/>
  <c r="C41"/>
  <c r="C56" s="1"/>
  <c r="B41"/>
  <c r="N40"/>
  <c r="N35"/>
  <c r="N34"/>
  <c r="N33"/>
  <c r="N32"/>
  <c r="N31"/>
  <c r="N30"/>
  <c r="M29"/>
  <c r="L29"/>
  <c r="K29"/>
  <c r="J29"/>
  <c r="I29"/>
  <c r="H29"/>
  <c r="G29"/>
  <c r="F29"/>
  <c r="E29"/>
  <c r="D29"/>
  <c r="C29"/>
  <c r="B29"/>
  <c r="N28"/>
  <c r="N27"/>
  <c r="N26"/>
  <c r="N25"/>
  <c r="M24"/>
  <c r="L24"/>
  <c r="K24"/>
  <c r="J24"/>
  <c r="I24"/>
  <c r="H24"/>
  <c r="G24"/>
  <c r="F24"/>
  <c r="E24"/>
  <c r="D24"/>
  <c r="C24"/>
  <c r="B24"/>
  <c r="M23"/>
  <c r="M36" s="1"/>
  <c r="L23"/>
  <c r="L36" s="1"/>
  <c r="K23"/>
  <c r="K36" s="1"/>
  <c r="J23"/>
  <c r="J36" s="1"/>
  <c r="I23"/>
  <c r="I36" s="1"/>
  <c r="H23"/>
  <c r="H36" s="1"/>
  <c r="G23"/>
  <c r="G36" s="1"/>
  <c r="F23"/>
  <c r="F36" s="1"/>
  <c r="E23"/>
  <c r="E36" s="1"/>
  <c r="D23"/>
  <c r="D36" s="1"/>
  <c r="C23"/>
  <c r="C36" s="1"/>
  <c r="B23"/>
  <c r="B36" s="1"/>
  <c r="N22"/>
  <c r="N17"/>
  <c r="N16"/>
  <c r="N15"/>
  <c r="N14"/>
  <c r="N13"/>
  <c r="M12"/>
  <c r="L12"/>
  <c r="K12"/>
  <c r="J12"/>
  <c r="I12"/>
  <c r="H12"/>
  <c r="G12"/>
  <c r="F12"/>
  <c r="E12"/>
  <c r="D12"/>
  <c r="C12"/>
  <c r="B12"/>
  <c r="N11"/>
  <c r="N9"/>
  <c r="N8"/>
  <c r="M7"/>
  <c r="L7"/>
  <c r="K7"/>
  <c r="J7"/>
  <c r="I7"/>
  <c r="H7"/>
  <c r="G7"/>
  <c r="F7"/>
  <c r="E7"/>
  <c r="D7"/>
  <c r="C7"/>
  <c r="B7"/>
  <c r="C6"/>
  <c r="C18" s="1"/>
  <c r="N5"/>
  <c r="O139" i="4"/>
  <c r="B105"/>
  <c r="B106"/>
  <c r="B113"/>
  <c r="C111" s="1"/>
  <c r="B110"/>
  <c r="C108" s="1"/>
  <c r="B104"/>
  <c r="B97"/>
  <c r="B101"/>
  <c r="B98"/>
  <c r="B99"/>
  <c r="B100"/>
  <c r="B96"/>
  <c r="L85"/>
  <c r="K85"/>
  <c r="J85"/>
  <c r="I85"/>
  <c r="H85"/>
  <c r="G85"/>
  <c r="F85"/>
  <c r="E85"/>
  <c r="D85"/>
  <c r="C85"/>
  <c r="N85"/>
  <c r="M85"/>
  <c r="O86"/>
  <c r="L45"/>
  <c r="O51"/>
  <c r="O87"/>
  <c r="O58"/>
  <c r="O44"/>
  <c r="O50"/>
  <c r="O14"/>
  <c r="O78"/>
  <c r="O79"/>
  <c r="N77"/>
  <c r="M77"/>
  <c r="L77"/>
  <c r="L76" s="1"/>
  <c r="L80" s="1"/>
  <c r="K77"/>
  <c r="K76" s="1"/>
  <c r="K80" s="1"/>
  <c r="J77"/>
  <c r="J76" s="1"/>
  <c r="J80" s="1"/>
  <c r="I77"/>
  <c r="H77"/>
  <c r="H76" s="1"/>
  <c r="H80" s="1"/>
  <c r="G77"/>
  <c r="F77"/>
  <c r="E77"/>
  <c r="C77"/>
  <c r="C76" s="1"/>
  <c r="C80" s="1"/>
  <c r="D77"/>
  <c r="B71"/>
  <c r="O52"/>
  <c r="O136"/>
  <c r="O132"/>
  <c r="O128"/>
  <c r="O124"/>
  <c r="O120"/>
  <c r="N141" s="1"/>
  <c r="O84"/>
  <c r="N76"/>
  <c r="N80" s="1"/>
  <c r="F76"/>
  <c r="F80" s="1"/>
  <c r="E76"/>
  <c r="E80" s="1"/>
  <c r="D76"/>
  <c r="D80" s="1"/>
  <c r="M76"/>
  <c r="M80" s="1"/>
  <c r="I76"/>
  <c r="I80" s="1"/>
  <c r="G76"/>
  <c r="G80" s="1"/>
  <c r="O75"/>
  <c r="O70"/>
  <c r="Q70" s="1"/>
  <c r="O69"/>
  <c r="O68"/>
  <c r="O67"/>
  <c r="O66"/>
  <c r="N65"/>
  <c r="M65"/>
  <c r="L65"/>
  <c r="K65"/>
  <c r="J65"/>
  <c r="I65"/>
  <c r="H65"/>
  <c r="G65"/>
  <c r="F65"/>
  <c r="E65"/>
  <c r="D65"/>
  <c r="C65"/>
  <c r="O64"/>
  <c r="O63"/>
  <c r="O62"/>
  <c r="O61"/>
  <c r="N60"/>
  <c r="N59" s="1"/>
  <c r="N71" s="1"/>
  <c r="M60"/>
  <c r="L60"/>
  <c r="L59" s="1"/>
  <c r="L71" s="1"/>
  <c r="K60"/>
  <c r="J60"/>
  <c r="J59" s="1"/>
  <c r="J71" s="1"/>
  <c r="I60"/>
  <c r="H60"/>
  <c r="H59" s="1"/>
  <c r="H71" s="1"/>
  <c r="G60"/>
  <c r="F60"/>
  <c r="F59" s="1"/>
  <c r="F71" s="1"/>
  <c r="E60"/>
  <c r="D60"/>
  <c r="D59" s="1"/>
  <c r="D71" s="1"/>
  <c r="C60"/>
  <c r="K59"/>
  <c r="K71" s="1"/>
  <c r="G59"/>
  <c r="G71" s="1"/>
  <c r="C59"/>
  <c r="C71" s="1"/>
  <c r="O53"/>
  <c r="O49"/>
  <c r="N48"/>
  <c r="M48"/>
  <c r="L48"/>
  <c r="K48"/>
  <c r="J48"/>
  <c r="I48"/>
  <c r="H48"/>
  <c r="G48"/>
  <c r="F48"/>
  <c r="E48"/>
  <c r="D48"/>
  <c r="C48"/>
  <c r="O47"/>
  <c r="O46"/>
  <c r="O45"/>
  <c r="O43"/>
  <c r="O42"/>
  <c r="N41"/>
  <c r="M41"/>
  <c r="L41"/>
  <c r="K41"/>
  <c r="J41"/>
  <c r="I41"/>
  <c r="H41"/>
  <c r="G41"/>
  <c r="F41"/>
  <c r="E41"/>
  <c r="D41"/>
  <c r="D40" s="1"/>
  <c r="D54" s="1"/>
  <c r="C41"/>
  <c r="F40"/>
  <c r="F54" s="1"/>
  <c r="O39"/>
  <c r="O34"/>
  <c r="O33"/>
  <c r="O32"/>
  <c r="O31"/>
  <c r="O30"/>
  <c r="O29"/>
  <c r="N28"/>
  <c r="M28"/>
  <c r="L28"/>
  <c r="K28"/>
  <c r="J28"/>
  <c r="I28"/>
  <c r="H28"/>
  <c r="G28"/>
  <c r="F28"/>
  <c r="E28"/>
  <c r="D28"/>
  <c r="C28"/>
  <c r="O27"/>
  <c r="O26"/>
  <c r="O25"/>
  <c r="O24"/>
  <c r="N23"/>
  <c r="M23"/>
  <c r="L23"/>
  <c r="K23"/>
  <c r="J23"/>
  <c r="I23"/>
  <c r="H23"/>
  <c r="G23"/>
  <c r="F23"/>
  <c r="E23"/>
  <c r="D23"/>
  <c r="C23"/>
  <c r="N22"/>
  <c r="N35" s="1"/>
  <c r="M22"/>
  <c r="M35" s="1"/>
  <c r="L22"/>
  <c r="L35" s="1"/>
  <c r="K22"/>
  <c r="K35" s="1"/>
  <c r="J22"/>
  <c r="J35" s="1"/>
  <c r="I22"/>
  <c r="I35" s="1"/>
  <c r="H22"/>
  <c r="H35" s="1"/>
  <c r="G22"/>
  <c r="G35" s="1"/>
  <c r="F22"/>
  <c r="F35" s="1"/>
  <c r="E22"/>
  <c r="E35" s="1"/>
  <c r="D22"/>
  <c r="D35" s="1"/>
  <c r="C22"/>
  <c r="C35" s="1"/>
  <c r="O21"/>
  <c r="O16"/>
  <c r="O15"/>
  <c r="O13"/>
  <c r="O12"/>
  <c r="N11"/>
  <c r="M11"/>
  <c r="L11"/>
  <c r="K11"/>
  <c r="J11"/>
  <c r="I11"/>
  <c r="H11"/>
  <c r="G11"/>
  <c r="F11"/>
  <c r="E11"/>
  <c r="D11"/>
  <c r="C11"/>
  <c r="O10"/>
  <c r="O9"/>
  <c r="O8"/>
  <c r="E3" i="15" s="1"/>
  <c r="N7" i="4"/>
  <c r="M7"/>
  <c r="L7"/>
  <c r="K7"/>
  <c r="J7"/>
  <c r="I7"/>
  <c r="H7"/>
  <c r="G7"/>
  <c r="F7"/>
  <c r="E7"/>
  <c r="D7"/>
  <c r="C7"/>
  <c r="O5"/>
  <c r="N128" i="1"/>
  <c r="N124"/>
  <c r="N120"/>
  <c r="N116"/>
  <c r="N112"/>
  <c r="N63"/>
  <c r="N64"/>
  <c r="N65"/>
  <c r="O65" s="1"/>
  <c r="N66"/>
  <c r="O66" s="1"/>
  <c r="B16" i="15" s="1"/>
  <c r="N62" i="1"/>
  <c r="M61"/>
  <c r="L61"/>
  <c r="K61"/>
  <c r="J61"/>
  <c r="I61"/>
  <c r="H61"/>
  <c r="G61"/>
  <c r="F61"/>
  <c r="E61"/>
  <c r="D61"/>
  <c r="C61"/>
  <c r="B61"/>
  <c r="N60"/>
  <c r="N59"/>
  <c r="N58"/>
  <c r="N57"/>
  <c r="M56"/>
  <c r="L56"/>
  <c r="L55" s="1"/>
  <c r="L67" s="1"/>
  <c r="K56"/>
  <c r="J56"/>
  <c r="J55" s="1"/>
  <c r="J67" s="1"/>
  <c r="I56"/>
  <c r="H56"/>
  <c r="H55" s="1"/>
  <c r="H67" s="1"/>
  <c r="G56"/>
  <c r="F56"/>
  <c r="F55" s="1"/>
  <c r="F67" s="1"/>
  <c r="E56"/>
  <c r="D56"/>
  <c r="D55" s="1"/>
  <c r="D67" s="1"/>
  <c r="C56"/>
  <c r="B56"/>
  <c r="N54"/>
  <c r="N71"/>
  <c r="N74"/>
  <c r="M73"/>
  <c r="M72" s="1"/>
  <c r="M75" s="1"/>
  <c r="L73"/>
  <c r="L72" s="1"/>
  <c r="L75" s="1"/>
  <c r="K73"/>
  <c r="K72" s="1"/>
  <c r="J73"/>
  <c r="J72" s="1"/>
  <c r="J75" s="1"/>
  <c r="I73"/>
  <c r="I72" s="1"/>
  <c r="I75" s="1"/>
  <c r="H73"/>
  <c r="H72" s="1"/>
  <c r="H75" s="1"/>
  <c r="G73"/>
  <c r="G72" s="1"/>
  <c r="G75" s="1"/>
  <c r="F73"/>
  <c r="F72" s="1"/>
  <c r="F75" s="1"/>
  <c r="E73"/>
  <c r="E72" s="1"/>
  <c r="E75" s="1"/>
  <c r="D73"/>
  <c r="D72" s="1"/>
  <c r="D75" s="1"/>
  <c r="C73"/>
  <c r="C72" s="1"/>
  <c r="C75" s="1"/>
  <c r="B73"/>
  <c r="B72" s="1"/>
  <c r="B75" s="1"/>
  <c r="M47"/>
  <c r="L47"/>
  <c r="J47"/>
  <c r="I47"/>
  <c r="H47"/>
  <c r="G47"/>
  <c r="F47"/>
  <c r="E47"/>
  <c r="D47"/>
  <c r="C47"/>
  <c r="B47"/>
  <c r="K47"/>
  <c r="N48"/>
  <c r="N44"/>
  <c r="N43"/>
  <c r="B22"/>
  <c r="B27"/>
  <c r="N33"/>
  <c r="O33" s="1"/>
  <c r="B9" i="15" s="1"/>
  <c r="N32" i="1"/>
  <c r="B24" i="15" s="1"/>
  <c r="N31" i="1"/>
  <c r="O31" s="1"/>
  <c r="B22" i="15" s="1"/>
  <c r="N30" i="1"/>
  <c r="O30" s="1"/>
  <c r="B23" i="15" s="1"/>
  <c r="N25" i="1"/>
  <c r="N24"/>
  <c r="O24" s="1"/>
  <c r="N79"/>
  <c r="N49"/>
  <c r="O49" s="1"/>
  <c r="B17" i="15" s="1"/>
  <c r="N46" i="1"/>
  <c r="N45"/>
  <c r="N42"/>
  <c r="M41"/>
  <c r="L41"/>
  <c r="K41"/>
  <c r="J41"/>
  <c r="I41"/>
  <c r="H41"/>
  <c r="G41"/>
  <c r="F41"/>
  <c r="E41"/>
  <c r="E40" s="1"/>
  <c r="E50" s="1"/>
  <c r="D41"/>
  <c r="C41"/>
  <c r="B41"/>
  <c r="M40"/>
  <c r="M50" s="1"/>
  <c r="L40"/>
  <c r="L50" s="1"/>
  <c r="I40"/>
  <c r="I50" s="1"/>
  <c r="N39"/>
  <c r="N34"/>
  <c r="N29"/>
  <c r="N28"/>
  <c r="M27"/>
  <c r="L27"/>
  <c r="K27"/>
  <c r="J27"/>
  <c r="I27"/>
  <c r="H27"/>
  <c r="G27"/>
  <c r="F27"/>
  <c r="E27"/>
  <c r="D27"/>
  <c r="C27"/>
  <c r="N26"/>
  <c r="O10" s="1"/>
  <c r="B6" i="15" s="1"/>
  <c r="N23" i="1"/>
  <c r="M22"/>
  <c r="L22"/>
  <c r="K22"/>
  <c r="J22"/>
  <c r="I22"/>
  <c r="H22"/>
  <c r="H21" s="1"/>
  <c r="H35" s="1"/>
  <c r="G22"/>
  <c r="F22"/>
  <c r="E22"/>
  <c r="D22"/>
  <c r="D21" s="1"/>
  <c r="D35" s="1"/>
  <c r="C22"/>
  <c r="N20"/>
  <c r="N14"/>
  <c r="O14" s="1"/>
  <c r="B11" i="15" s="1"/>
  <c r="N15" i="1"/>
  <c r="O15" s="1"/>
  <c r="B20" i="15" s="1"/>
  <c r="B26" s="1"/>
  <c r="N13" i="1"/>
  <c r="N12"/>
  <c r="O12" s="1"/>
  <c r="N10"/>
  <c r="N9"/>
  <c r="N8"/>
  <c r="N5"/>
  <c r="M11"/>
  <c r="L11"/>
  <c r="K11"/>
  <c r="J11"/>
  <c r="I11"/>
  <c r="H11"/>
  <c r="G11"/>
  <c r="F11"/>
  <c r="E11"/>
  <c r="D11"/>
  <c r="C11"/>
  <c r="M7"/>
  <c r="L7"/>
  <c r="K7"/>
  <c r="J7"/>
  <c r="I7"/>
  <c r="H7"/>
  <c r="G7"/>
  <c r="F7"/>
  <c r="E7"/>
  <c r="D7"/>
  <c r="C7"/>
  <c r="B11"/>
  <c r="B7"/>
  <c r="O8" l="1"/>
  <c r="O13"/>
  <c r="B18" i="15" s="1"/>
  <c r="O34" i="1"/>
  <c r="B13" i="15" s="1"/>
  <c r="O25" i="1"/>
  <c r="B5" i="15" s="1"/>
  <c r="B95" i="4"/>
  <c r="B102"/>
  <c r="N44" i="13"/>
  <c r="N56" s="1"/>
  <c r="L6" i="1"/>
  <c r="L16" s="1"/>
  <c r="N79" i="13"/>
  <c r="B14" i="15"/>
  <c r="C23" i="14"/>
  <c r="C66"/>
  <c r="B66"/>
  <c r="B68" s="1"/>
  <c r="D6" i="1"/>
  <c r="D16" s="1"/>
  <c r="F6"/>
  <c r="F16" s="1"/>
  <c r="B3" i="15"/>
  <c r="B19"/>
  <c r="E10"/>
  <c r="E27"/>
  <c r="E31" s="1"/>
  <c r="E6" i="11"/>
  <c r="E18" s="1"/>
  <c r="I6"/>
  <c r="I18" s="1"/>
  <c r="D66" i="14"/>
  <c r="B92"/>
  <c r="B93" s="1"/>
  <c r="B71"/>
  <c r="B79" s="1"/>
  <c r="N27" i="15"/>
  <c r="N31" s="1"/>
  <c r="H73" i="14"/>
  <c r="H74"/>
  <c r="H75" s="1"/>
  <c r="L66"/>
  <c r="L68" s="1"/>
  <c r="N7"/>
  <c r="N23" s="1"/>
  <c r="N62"/>
  <c r="N70"/>
  <c r="N28"/>
  <c r="N41" s="1"/>
  <c r="H66"/>
  <c r="H68" s="1"/>
  <c r="K66"/>
  <c r="K68" s="1"/>
  <c r="B67"/>
  <c r="J23"/>
  <c r="J66"/>
  <c r="J68" s="1"/>
  <c r="G66"/>
  <c r="F67"/>
  <c r="K67"/>
  <c r="M67"/>
  <c r="I67"/>
  <c r="E67"/>
  <c r="B102" i="13"/>
  <c r="N24"/>
  <c r="N18"/>
  <c r="M6" i="11"/>
  <c r="M18" s="1"/>
  <c r="L6"/>
  <c r="L18" s="1"/>
  <c r="K6"/>
  <c r="K18" s="1"/>
  <c r="N91"/>
  <c r="J6"/>
  <c r="J18" s="1"/>
  <c r="H6"/>
  <c r="H18" s="1"/>
  <c r="G6"/>
  <c r="G18" s="1"/>
  <c r="N49"/>
  <c r="F6"/>
  <c r="F18" s="1"/>
  <c r="D6"/>
  <c r="D18" s="1"/>
  <c r="N79"/>
  <c r="N67"/>
  <c r="N29"/>
  <c r="N24"/>
  <c r="N12"/>
  <c r="N7"/>
  <c r="N62"/>
  <c r="N41"/>
  <c r="N42"/>
  <c r="N56"/>
  <c r="B6"/>
  <c r="N6" s="1"/>
  <c r="M147"/>
  <c r="N87"/>
  <c r="N82"/>
  <c r="B18"/>
  <c r="N23"/>
  <c r="N36" s="1"/>
  <c r="B56"/>
  <c r="N61"/>
  <c r="N73" s="1"/>
  <c r="N78"/>
  <c r="C103" i="4"/>
  <c r="N6"/>
  <c r="N17" s="1"/>
  <c r="M59"/>
  <c r="M71" s="1"/>
  <c r="N40"/>
  <c r="N54" s="1"/>
  <c r="O85"/>
  <c r="L40"/>
  <c r="L54" s="1"/>
  <c r="O48"/>
  <c r="O89"/>
  <c r="L6"/>
  <c r="L17" s="1"/>
  <c r="I59"/>
  <c r="I71" s="1"/>
  <c r="E6"/>
  <c r="E17" s="1"/>
  <c r="G6"/>
  <c r="G17" s="1"/>
  <c r="I6"/>
  <c r="I17" s="1"/>
  <c r="K6"/>
  <c r="K17" s="1"/>
  <c r="M6"/>
  <c r="M17" s="1"/>
  <c r="G40"/>
  <c r="G54" s="1"/>
  <c r="K40"/>
  <c r="K54" s="1"/>
  <c r="M40"/>
  <c r="M54" s="1"/>
  <c r="D6"/>
  <c r="D17" s="1"/>
  <c r="F6"/>
  <c r="F17" s="1"/>
  <c r="H6"/>
  <c r="H17" s="1"/>
  <c r="J6"/>
  <c r="J17" s="1"/>
  <c r="H40"/>
  <c r="H54" s="1"/>
  <c r="O77"/>
  <c r="J40"/>
  <c r="J54" s="1"/>
  <c r="I40"/>
  <c r="I54" s="1"/>
  <c r="E40"/>
  <c r="E54" s="1"/>
  <c r="E59"/>
  <c r="E71" s="1"/>
  <c r="O80"/>
  <c r="O11"/>
  <c r="O7"/>
  <c r="O28"/>
  <c r="O23"/>
  <c r="N82" i="1"/>
  <c r="C40" i="4"/>
  <c r="C54" s="1"/>
  <c r="C6"/>
  <c r="C17" s="1"/>
  <c r="O65"/>
  <c r="O60"/>
  <c r="O41"/>
  <c r="O22"/>
  <c r="O76"/>
  <c r="L21" i="1"/>
  <c r="L35" s="1"/>
  <c r="N56"/>
  <c r="K40"/>
  <c r="K50" s="1"/>
  <c r="C40"/>
  <c r="C50" s="1"/>
  <c r="G40"/>
  <c r="G50" s="1"/>
  <c r="C55"/>
  <c r="C67" s="1"/>
  <c r="E55"/>
  <c r="E67" s="1"/>
  <c r="G55"/>
  <c r="G67" s="1"/>
  <c r="I55"/>
  <c r="I67" s="1"/>
  <c r="C6"/>
  <c r="C16" s="1"/>
  <c r="E6"/>
  <c r="E16" s="1"/>
  <c r="K6"/>
  <c r="K16" s="1"/>
  <c r="M6"/>
  <c r="M16" s="1"/>
  <c r="G21"/>
  <c r="G35" s="1"/>
  <c r="M21"/>
  <c r="M35" s="1"/>
  <c r="J21"/>
  <c r="J35" s="1"/>
  <c r="B21"/>
  <c r="B35" s="1"/>
  <c r="B40"/>
  <c r="B50" s="1"/>
  <c r="D40"/>
  <c r="D50" s="1"/>
  <c r="F40"/>
  <c r="F50" s="1"/>
  <c r="H40"/>
  <c r="H50" s="1"/>
  <c r="J40"/>
  <c r="J50" s="1"/>
  <c r="B55"/>
  <c r="B67" s="1"/>
  <c r="K55"/>
  <c r="K67" s="1"/>
  <c r="M55"/>
  <c r="M67" s="1"/>
  <c r="F21"/>
  <c r="F35" s="1"/>
  <c r="N61"/>
  <c r="N72"/>
  <c r="K75"/>
  <c r="N75" s="1"/>
  <c r="N73"/>
  <c r="O9" s="1"/>
  <c r="N47"/>
  <c r="N41"/>
  <c r="G6"/>
  <c r="G16" s="1"/>
  <c r="K21"/>
  <c r="K35" s="1"/>
  <c r="I21"/>
  <c r="I35" s="1"/>
  <c r="E21"/>
  <c r="E35" s="1"/>
  <c r="N22"/>
  <c r="C21"/>
  <c r="C35" s="1"/>
  <c r="N27"/>
  <c r="J6"/>
  <c r="J16" s="1"/>
  <c r="I6"/>
  <c r="I16" s="1"/>
  <c r="N11"/>
  <c r="H6"/>
  <c r="H16" s="1"/>
  <c r="N7"/>
  <c r="B6"/>
  <c r="N40" l="1"/>
  <c r="N50" s="1"/>
  <c r="O59" i="4"/>
  <c r="O71" s="1"/>
  <c r="O11" i="1"/>
  <c r="B115" i="4"/>
  <c r="B7" i="15"/>
  <c r="B27" s="1"/>
  <c r="B31" s="1"/>
  <c r="O7" i="1"/>
  <c r="O16" s="1"/>
  <c r="N55"/>
  <c r="N67" s="1"/>
  <c r="N92" i="11"/>
  <c r="D68" i="14"/>
  <c r="D67"/>
  <c r="B10" i="15"/>
  <c r="C68" i="14"/>
  <c r="C67"/>
  <c r="G67"/>
  <c r="G68"/>
  <c r="L67"/>
  <c r="N66"/>
  <c r="N68" s="1"/>
  <c r="H67"/>
  <c r="J67"/>
  <c r="N39" i="13"/>
  <c r="N75"/>
  <c r="D84"/>
  <c r="N18" i="11"/>
  <c r="O35" i="4"/>
  <c r="O40"/>
  <c r="O54" s="1"/>
  <c r="O6"/>
  <c r="N21" i="1"/>
  <c r="N35" s="1"/>
  <c r="B16"/>
  <c r="N6"/>
  <c r="Q6" s="1"/>
  <c r="N76" i="13" l="1"/>
  <c r="N77"/>
  <c r="N67" i="14"/>
  <c r="P92" i="11"/>
  <c r="O90" i="4"/>
  <c r="O17"/>
  <c r="N83" i="1"/>
  <c r="N85" s="1"/>
  <c r="N16"/>
  <c r="N94" i="11" l="1"/>
  <c r="O92" i="4"/>
  <c r="Q90"/>
  <c r="C54" i="16"/>
  <c r="O54" s="1"/>
  <c r="O48"/>
  <c r="O71" s="1"/>
  <c r="O73" l="1"/>
  <c r="O72"/>
  <c r="O52"/>
  <c r="C73"/>
</calcChain>
</file>

<file path=xl/sharedStrings.xml><?xml version="1.0" encoding="utf-8"?>
<sst xmlns="http://schemas.openxmlformats.org/spreadsheetml/2006/main" count="1681" uniqueCount="105">
  <si>
    <t>Население</t>
  </si>
  <si>
    <t>Юр. лица  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</si>
  <si>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</si>
  <si>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</si>
  <si>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</si>
  <si>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</si>
  <si>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</si>
  <si>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</si>
  <si>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</si>
  <si>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</si>
  <si>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</si>
  <si>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</si>
  <si>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</si>
  <si>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</si>
  <si>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с.Кашкаранцы</t>
  </si>
  <si>
    <t>Бюдж.учр-ния</t>
  </si>
  <si>
    <t>МБУК "Терская МБ"</t>
  </si>
  <si>
    <t>ФГБУ "Мурм.УГМС"</t>
  </si>
  <si>
    <t>МБУ СДК с.п.Варзуга</t>
  </si>
  <si>
    <t>Прочие потреботели</t>
  </si>
  <si>
    <t>ФГУП "Почта России"</t>
  </si>
  <si>
    <t>СПК РК "Всходы ком-ма"</t>
  </si>
  <si>
    <t>ПО "Беломорское"</t>
  </si>
  <si>
    <t>ИТОГО</t>
  </si>
  <si>
    <t>ОАО "МТС"</t>
  </si>
  <si>
    <t>с.Кузомень</t>
  </si>
  <si>
    <t>ОАО "Ростелеком"</t>
  </si>
  <si>
    <t>ИП Дерябина И.М.</t>
  </si>
  <si>
    <t>ГОБУЗ "Терская ЦРБ"</t>
  </si>
  <si>
    <t>МБОУ СОШ № 4</t>
  </si>
  <si>
    <t>ИП Двинина В.В.</t>
  </si>
  <si>
    <t>ИП Мошникова О.В.</t>
  </si>
  <si>
    <t>РТРС "Мурм.ОРТПЦ"</t>
  </si>
  <si>
    <t>с.Чаваньга</t>
  </si>
  <si>
    <t>СПК РК "Белом.рыбак"</t>
  </si>
  <si>
    <t>с.Пялица</t>
  </si>
  <si>
    <t>с.Тетрино</t>
  </si>
  <si>
    <t>с.Чапома</t>
  </si>
  <si>
    <t>Магазин</t>
  </si>
  <si>
    <t>СПК РК "Чапома"</t>
  </si>
  <si>
    <t>Всего (кВт)</t>
  </si>
  <si>
    <t>ВСЕГО Население (кВт)</t>
  </si>
  <si>
    <t>ВСЕГО Юр.лица (кВт)</t>
  </si>
  <si>
    <t>Экономист :                                                      Зайцева Т.В.</t>
  </si>
  <si>
    <t>Фактическое потребление электроэнергии по селам Терского берега за 2012 год.</t>
  </si>
  <si>
    <t>итого</t>
  </si>
  <si>
    <t>Фактическое потребление электроэнергии по селам Терского берега за 2013 год.</t>
  </si>
  <si>
    <t>за 2012год</t>
  </si>
  <si>
    <t>Админ.(ул.освещ.)</t>
  </si>
  <si>
    <t>Гостиница</t>
  </si>
  <si>
    <t>Беломорье +</t>
  </si>
  <si>
    <t>2013 год</t>
  </si>
  <si>
    <t>Фактическое потребление электроэнергии по селам Терского берега за 2014 год.</t>
  </si>
  <si>
    <t>ОАО "МегаФон"</t>
  </si>
  <si>
    <t>2014 год</t>
  </si>
  <si>
    <t>ОАО "Мегафон"</t>
  </si>
  <si>
    <t>СВЯЗЬ</t>
  </si>
  <si>
    <t>СЕЛЬСКОЕ ХОЗ.</t>
  </si>
  <si>
    <t>ТОРГОВЛЯ</t>
  </si>
  <si>
    <t>для статистики отчет 6-ТП(КЭС)</t>
  </si>
  <si>
    <t>Фактическое потребление электроэнергии по селам Терского берега за 2015 год.</t>
  </si>
  <si>
    <t>для статистики отчет 6-ТП(КЭС),23-Н</t>
  </si>
  <si>
    <t>бюджет</t>
  </si>
  <si>
    <t>образование</t>
  </si>
  <si>
    <t>прочие без образ.</t>
  </si>
  <si>
    <t>10квт</t>
  </si>
  <si>
    <t>разница в тарифе</t>
  </si>
  <si>
    <t>ул.освещ</t>
  </si>
  <si>
    <t>Фактическое потребление электроэнергии по селам Терского берега за 2016 год.</t>
  </si>
  <si>
    <t>2015 год</t>
  </si>
  <si>
    <t>бюджет.учреждения</t>
  </si>
  <si>
    <t>ПАО "Ростелеком"</t>
  </si>
  <si>
    <t>непромышленные,в т.ч.</t>
  </si>
  <si>
    <t>Прочие потребители</t>
  </si>
  <si>
    <t>ПАО "МТС"</t>
  </si>
  <si>
    <t>ПАО "Мегафон"</t>
  </si>
  <si>
    <t>ПАО "МегаФон"</t>
  </si>
  <si>
    <t>ИТОГО Население (кВт)</t>
  </si>
  <si>
    <t>ИТОГО Юр.лица (кВт)</t>
  </si>
  <si>
    <t>ВСЕГО ПОЛЕЗ.ОТПУСК</t>
  </si>
  <si>
    <t>ЦЕРКВЬ</t>
  </si>
  <si>
    <t>Юр.лица в т.ч</t>
  </si>
  <si>
    <t>2012 год</t>
  </si>
  <si>
    <t>ГОБУЗ "Терская МБ"</t>
  </si>
  <si>
    <t>МБОУ СОШ №4</t>
  </si>
  <si>
    <t>Адми.(ул.освещ)</t>
  </si>
  <si>
    <t>СЕЛЬСКОЕ ХОЗЯЙСТВО</t>
  </si>
  <si>
    <t>Админ.(ул.освещ)</t>
  </si>
  <si>
    <t>ИП Дерябина И.М</t>
  </si>
  <si>
    <t>ИП Дерябина И.М.101</t>
  </si>
  <si>
    <t>НАСЕЛЕНИЕ</t>
  </si>
  <si>
    <t>ИТОГО ВСЕГО</t>
  </si>
  <si>
    <t>бюджет 46-ЭЭ</t>
  </si>
  <si>
    <t>НСЕЛЕНИЕ + ЮР.ЛИЦА</t>
  </si>
  <si>
    <t>2016 год</t>
  </si>
  <si>
    <t>Фактическое потребление электроэнергии по селам Терского берега за 2017 год.</t>
  </si>
  <si>
    <t>ООО "РСК-Авт.техн"</t>
  </si>
  <si>
    <t xml:space="preserve">Бюджет </t>
  </si>
  <si>
    <t>бюдж без образ.</t>
  </si>
  <si>
    <t>ВСЕГО юр.лица</t>
  </si>
  <si>
    <t>ИП Лаане О.О.</t>
  </si>
  <si>
    <t>2017 год</t>
  </si>
  <si>
    <t>ЦЕРКОВЬ</t>
  </si>
  <si>
    <t>Фактическое потребление электроэнергии по селам Терского берега за 2018 год.</t>
  </si>
  <si>
    <t>2018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</si>
</sst>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/>
    <xf numFmtId="0" fontId="2" fillId="0" borderId="14" xfId="0" applyFont="1" applyBorder="1"/>
    <xf numFmtId="0" fontId="3" fillId="0" borderId="2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/>
    <xf numFmtId="0" fontId="1" fillId="0" borderId="14" xfId="0" applyFont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3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3" fillId="0" borderId="19" xfId="0" applyFont="1" applyBorder="1"/>
    <xf numFmtId="0" fontId="4" fillId="0" borderId="11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 applyBorder="1"/>
    <xf numFmtId="0" fontId="3" fillId="0" borderId="20" xfId="0" applyFont="1" applyBorder="1"/>
    <xf numFmtId="0" fontId="2" fillId="0" borderId="1" xfId="0" applyFont="1" applyBorder="1"/>
    <xf numFmtId="0" fontId="3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9" xfId="0" applyFont="1" applyBorder="1"/>
    <xf numFmtId="0" fontId="3" fillId="0" borderId="16" xfId="0" applyFont="1" applyBorder="1"/>
    <xf numFmtId="0" fontId="3" fillId="0" borderId="23" xfId="0" applyFont="1" applyBorder="1"/>
    <xf numFmtId="0" fontId="2" fillId="0" borderId="28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31" xfId="0" applyFont="1" applyBorder="1"/>
    <xf numFmtId="0" fontId="3" fillId="0" borderId="24" xfId="0" applyFont="1" applyBorder="1"/>
    <xf numFmtId="0" fontId="2" fillId="0" borderId="33" xfId="0" applyFont="1" applyBorder="1"/>
    <xf numFmtId="0" fontId="3" fillId="0" borderId="35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36" xfId="0" applyFont="1" applyBorder="1"/>
    <xf numFmtId="0" fontId="2" fillId="0" borderId="34" xfId="0" applyFont="1" applyBorder="1"/>
    <xf numFmtId="0" fontId="1" fillId="0" borderId="0" xfId="0" applyFont="1" applyBorder="1" applyAlignment="1">
      <alignment horizontal="center" vertical="center"/>
    </xf>
    <xf numFmtId="0" fontId="1" fillId="0" borderId="18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6" xfId="0" applyFont="1" applyBorder="1"/>
    <xf numFmtId="0" fontId="2" fillId="0" borderId="25" xfId="0" applyFont="1" applyBorder="1"/>
    <xf numFmtId="0" fontId="1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40" xfId="0" applyFont="1" applyBorder="1"/>
    <xf numFmtId="0" fontId="1" fillId="0" borderId="41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3" fillId="0" borderId="37" xfId="0" applyFont="1" applyBorder="1"/>
    <xf numFmtId="0" fontId="5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/>
    <xf numFmtId="0" fontId="2" fillId="0" borderId="20" xfId="0" applyFont="1" applyBorder="1"/>
    <xf numFmtId="0" fontId="2" fillId="0" borderId="42" xfId="0" applyFont="1" applyBorder="1"/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0" borderId="26" xfId="0" applyFont="1" applyBorder="1"/>
    <xf numFmtId="0" fontId="6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8" xfId="0" applyFont="1" applyBorder="1"/>
    <xf numFmtId="0" fontId="1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45" xfId="0" applyFont="1" applyBorder="1"/>
    <xf numFmtId="0" fontId="3" fillId="0" borderId="46" xfId="0" applyFont="1" applyBorder="1" applyAlignment="1">
      <alignment horizontal="center" vertical="center"/>
    </xf>
    <xf numFmtId="0" fontId="3" fillId="0" borderId="0" xfId="0" applyFont="1" applyFill="1" applyBorder="1"/>
    <xf numFmtId="0" fontId="7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47" xfId="0" applyFont="1" applyBorder="1"/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3" fillId="0" borderId="55" xfId="0" applyFont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31" xfId="0" applyFont="1" applyBorder="1"/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7" xfId="0" applyFont="1" applyBorder="1"/>
    <xf numFmtId="0" fontId="3" fillId="0" borderId="58" xfId="0" applyFont="1" applyBorder="1"/>
    <xf numFmtId="0" fontId="3" fillId="0" borderId="50" xfId="0" applyFont="1" applyBorder="1"/>
    <xf numFmtId="0" fontId="2" fillId="0" borderId="59" xfId="0" applyFont="1" applyBorder="1"/>
    <xf numFmtId="0" fontId="3" fillId="0" borderId="49" xfId="0" applyFont="1" applyBorder="1"/>
    <xf numFmtId="0" fontId="4" fillId="0" borderId="4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51" xfId="0" applyFont="1" applyBorder="1"/>
    <xf numFmtId="0" fontId="4" fillId="0" borderId="53" xfId="0" applyFont="1" applyBorder="1"/>
    <xf numFmtId="0" fontId="2" fillId="0" borderId="48" xfId="0" applyFont="1" applyBorder="1"/>
    <xf numFmtId="0" fontId="3" fillId="0" borderId="6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50" xfId="0" applyFont="1" applyBorder="1"/>
    <xf numFmtId="0" fontId="3" fillId="0" borderId="4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/>
    </xf>
    <xf numFmtId="1" fontId="2" fillId="0" borderId="59" xfId="0" applyNumberFormat="1" applyFont="1" applyBorder="1" applyAlignment="1">
      <alignment horizontal="center"/>
    </xf>
    <xf numFmtId="0" fontId="2" fillId="0" borderId="5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9" xfId="0" applyFont="1" applyBorder="1"/>
    <xf numFmtId="0" fontId="3" fillId="0" borderId="52" xfId="0" applyFont="1" applyBorder="1"/>
    <xf numFmtId="1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4;&#1050;&#1040;&#1047;&#1040;&#1053;&#1048;&#1071;%20&#1057;&#1063;&#1045;&#1058;&#1063;&#1048;&#1050;&#1054;&#1042;/&#1063;&#1072;&#1087;&#1086;&#1084;&#1072;/2016&#1075;/&#1040;&#1055;&#1056;&#1045;&#1051;&#10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витанции Чапома"/>
      <sheetName val="Ведомость"/>
      <sheetName val="Ведомость Юрид.лиц"/>
      <sheetName val="Лист1"/>
      <sheetName val="Ведомость колхоз"/>
      <sheetName val="Ведомость колхоз (2)"/>
      <sheetName val="Ведомость (2)"/>
    </sheetNames>
    <sheetDataSet>
      <sheetData sheetId="0"/>
      <sheetData sheetId="1"/>
      <sheetData sheetId="2">
        <row r="21">
          <cell r="F21">
            <v>0</v>
          </cell>
        </row>
        <row r="29">
          <cell r="F29">
            <v>120</v>
          </cell>
        </row>
        <row r="30">
          <cell r="F30">
            <v>0</v>
          </cell>
        </row>
        <row r="31">
          <cell r="F31">
            <v>241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8"/>
  <sheetViews>
    <sheetView topLeftCell="A73" workbookViewId="0">
      <selection activeCell="K20" sqref="K20"/>
    </sheetView>
  </sheetViews>
  <sheetFormatPr defaultRowHeight="18.75"/>
  <cols>
    <col min="1" max="1" width="31.28515625" style="3" customWidth="1"/>
    <col min="2" max="2" width="9.85546875" style="2" customWidth="1"/>
    <col min="3" max="3" width="10" style="2" customWidth="1"/>
    <col min="4" max="4" width="8.42578125" style="2" customWidth="1"/>
    <col min="5" max="5" width="9.140625" style="2" customWidth="1"/>
    <col min="6" max="6" width="9.42578125" style="2" customWidth="1"/>
    <col min="7" max="7" width="9.140625" style="2" customWidth="1"/>
    <col min="8" max="8" width="8.85546875" style="2" customWidth="1"/>
    <col min="9" max="9" width="9" style="2" customWidth="1"/>
    <col min="10" max="10" width="9.85546875" style="2" customWidth="1"/>
    <col min="11" max="11" width="9.5703125" style="2" customWidth="1"/>
    <col min="12" max="12" width="8.28515625" style="2" customWidth="1"/>
    <col min="13" max="13" width="9" style="2" customWidth="1"/>
    <col min="14" max="14" width="10.140625" style="1" customWidth="1"/>
    <col min="15" max="16" width="9.140625" style="1"/>
    <col min="17" max="17" width="9.85546875" style="1" bestFit="1" customWidth="1"/>
    <col min="18" max="16384" width="9.140625" style="1"/>
  </cols>
  <sheetData>
    <row r="1" spans="1:17">
      <c r="A1" s="209" t="s">
        <v>44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7" ht="8.25" customHeight="1" thickBo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7">
      <c r="A3" s="6"/>
      <c r="B3" s="205" t="s">
        <v>14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 t="s">
        <v>40</v>
      </c>
    </row>
    <row r="4" spans="1:17" s="4" customFormat="1" ht="16.5" thickBot="1">
      <c r="A4" s="21"/>
      <c r="B4" s="16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208"/>
    </row>
    <row r="5" spans="1:17" s="3" customFormat="1" ht="19.5" thickBot="1">
      <c r="A5" s="14" t="s">
        <v>0</v>
      </c>
      <c r="B5" s="17">
        <v>2516</v>
      </c>
      <c r="C5" s="8">
        <v>1943</v>
      </c>
      <c r="D5" s="8">
        <v>1585</v>
      </c>
      <c r="E5" s="8">
        <v>2161</v>
      </c>
      <c r="F5" s="8">
        <v>1668</v>
      </c>
      <c r="G5" s="8">
        <v>2423</v>
      </c>
      <c r="H5" s="8">
        <v>2552</v>
      </c>
      <c r="I5" s="8">
        <v>1579</v>
      </c>
      <c r="J5" s="8">
        <v>2532</v>
      </c>
      <c r="K5" s="8">
        <v>2830</v>
      </c>
      <c r="L5" s="8">
        <v>1607</v>
      </c>
      <c r="M5" s="24">
        <v>1379</v>
      </c>
      <c r="N5" s="28">
        <f>SUM(B5:M5)</f>
        <v>24775</v>
      </c>
    </row>
    <row r="6" spans="1:17" s="3" customFormat="1">
      <c r="A6" s="15" t="s">
        <v>1</v>
      </c>
      <c r="B6" s="18">
        <f>B7+B11</f>
        <v>0</v>
      </c>
      <c r="C6" s="12">
        <f t="shared" ref="C6:M6" si="0">C7+C11</f>
        <v>1033</v>
      </c>
      <c r="D6" s="12">
        <f t="shared" si="0"/>
        <v>552</v>
      </c>
      <c r="E6" s="12">
        <f t="shared" si="0"/>
        <v>3778</v>
      </c>
      <c r="F6" s="12">
        <f t="shared" si="0"/>
        <v>0</v>
      </c>
      <c r="G6" s="12">
        <f t="shared" si="0"/>
        <v>2138</v>
      </c>
      <c r="H6" s="12">
        <f t="shared" si="0"/>
        <v>1092</v>
      </c>
      <c r="I6" s="12">
        <f t="shared" si="0"/>
        <v>1107</v>
      </c>
      <c r="J6" s="12">
        <f t="shared" si="0"/>
        <v>697</v>
      </c>
      <c r="K6" s="12">
        <f t="shared" si="0"/>
        <v>500</v>
      </c>
      <c r="L6" s="12">
        <f t="shared" si="0"/>
        <v>1076</v>
      </c>
      <c r="M6" s="25">
        <f t="shared" si="0"/>
        <v>908</v>
      </c>
      <c r="N6" s="15">
        <f t="shared" ref="N6:N15" si="1">SUM(B6:M6)</f>
        <v>12881</v>
      </c>
      <c r="Q6" s="3">
        <f>N6+N21+N40+N55+N72</f>
        <v>103402</v>
      </c>
    </row>
    <row r="7" spans="1:17" s="5" customFormat="1">
      <c r="A7" s="6" t="s">
        <v>15</v>
      </c>
      <c r="B7" s="19">
        <f>SUM(B8:B10)</f>
        <v>0</v>
      </c>
      <c r="C7" s="10">
        <f t="shared" ref="C7:M7" si="2">SUM(C8:C10)</f>
        <v>461</v>
      </c>
      <c r="D7" s="10">
        <f t="shared" si="2"/>
        <v>76</v>
      </c>
      <c r="E7" s="10">
        <f t="shared" si="2"/>
        <v>64</v>
      </c>
      <c r="F7" s="10">
        <f t="shared" si="2"/>
        <v>0</v>
      </c>
      <c r="G7" s="10">
        <f t="shared" si="2"/>
        <v>11</v>
      </c>
      <c r="H7" s="10">
        <f t="shared" si="2"/>
        <v>79</v>
      </c>
      <c r="I7" s="10">
        <f t="shared" si="2"/>
        <v>114</v>
      </c>
      <c r="J7" s="10">
        <f t="shared" si="2"/>
        <v>61</v>
      </c>
      <c r="K7" s="10">
        <f t="shared" si="2"/>
        <v>0</v>
      </c>
      <c r="L7" s="10">
        <f t="shared" si="2"/>
        <v>119</v>
      </c>
      <c r="M7" s="26">
        <f t="shared" si="2"/>
        <v>71</v>
      </c>
      <c r="N7" s="11">
        <f t="shared" si="1"/>
        <v>1056</v>
      </c>
      <c r="O7" s="5">
        <f>SUM(O8:O10)</f>
        <v>28650</v>
      </c>
    </row>
    <row r="8" spans="1:17">
      <c r="A8" s="22" t="s">
        <v>16</v>
      </c>
      <c r="C8" s="2">
        <v>31</v>
      </c>
      <c r="D8" s="2">
        <v>9</v>
      </c>
      <c r="G8" s="2">
        <v>11</v>
      </c>
      <c r="N8" s="29">
        <f t="shared" si="1"/>
        <v>51</v>
      </c>
      <c r="O8" s="1">
        <f>N8+N23+N42+N57</f>
        <v>3993</v>
      </c>
    </row>
    <row r="9" spans="1:17">
      <c r="A9" s="22" t="s">
        <v>17</v>
      </c>
      <c r="C9" s="2">
        <v>430</v>
      </c>
      <c r="D9" s="2">
        <v>67</v>
      </c>
      <c r="E9" s="2">
        <v>64</v>
      </c>
      <c r="H9" s="2">
        <v>79</v>
      </c>
      <c r="I9" s="2">
        <v>114</v>
      </c>
      <c r="J9" s="2">
        <v>61</v>
      </c>
      <c r="L9" s="2">
        <v>119</v>
      </c>
      <c r="M9" s="2">
        <v>71</v>
      </c>
      <c r="N9" s="29">
        <f t="shared" si="1"/>
        <v>1005</v>
      </c>
      <c r="O9" s="1">
        <f>N9+N45+N73</f>
        <v>12078</v>
      </c>
    </row>
    <row r="10" spans="1:17" ht="16.5" customHeight="1">
      <c r="A10" s="22" t="s">
        <v>18</v>
      </c>
      <c r="N10" s="29">
        <f t="shared" si="1"/>
        <v>0</v>
      </c>
      <c r="O10" s="1">
        <f>N26+N46+N60</f>
        <v>12579</v>
      </c>
    </row>
    <row r="11" spans="1:17" s="5" customFormat="1">
      <c r="A11" s="6" t="s">
        <v>19</v>
      </c>
      <c r="B11" s="19">
        <f>SUM(B12:B15)</f>
        <v>0</v>
      </c>
      <c r="C11" s="10">
        <f t="shared" ref="C11:M11" si="3">SUM(C12:C15)</f>
        <v>572</v>
      </c>
      <c r="D11" s="10">
        <f t="shared" si="3"/>
        <v>476</v>
      </c>
      <c r="E11" s="10">
        <f t="shared" si="3"/>
        <v>3714</v>
      </c>
      <c r="F11" s="10">
        <f t="shared" si="3"/>
        <v>0</v>
      </c>
      <c r="G11" s="10">
        <f t="shared" si="3"/>
        <v>2127</v>
      </c>
      <c r="H11" s="10">
        <f t="shared" si="3"/>
        <v>1013</v>
      </c>
      <c r="I11" s="10">
        <f t="shared" si="3"/>
        <v>993</v>
      </c>
      <c r="J11" s="10">
        <f t="shared" si="3"/>
        <v>636</v>
      </c>
      <c r="K11" s="10">
        <f t="shared" si="3"/>
        <v>500</v>
      </c>
      <c r="L11" s="10">
        <f t="shared" si="3"/>
        <v>957</v>
      </c>
      <c r="M11" s="26">
        <f t="shared" si="3"/>
        <v>837</v>
      </c>
      <c r="N11" s="11">
        <f t="shared" si="1"/>
        <v>11825</v>
      </c>
      <c r="O11" s="5">
        <f>SUM(O12:O15)</f>
        <v>18424</v>
      </c>
    </row>
    <row r="12" spans="1:17">
      <c r="A12" s="22" t="s">
        <v>20</v>
      </c>
      <c r="E12" s="2">
        <v>80</v>
      </c>
      <c r="H12" s="2">
        <v>513</v>
      </c>
      <c r="I12" s="2">
        <v>80</v>
      </c>
      <c r="J12" s="2">
        <v>20</v>
      </c>
      <c r="L12" s="2">
        <v>129</v>
      </c>
      <c r="M12" s="2">
        <v>91</v>
      </c>
      <c r="N12" s="29">
        <f t="shared" si="1"/>
        <v>913</v>
      </c>
      <c r="O12" s="1">
        <f>N12+N48+N63</f>
        <v>4623</v>
      </c>
    </row>
    <row r="13" spans="1:17">
      <c r="A13" s="22" t="s">
        <v>21</v>
      </c>
      <c r="C13" s="2">
        <v>159</v>
      </c>
      <c r="D13" s="2">
        <v>113</v>
      </c>
      <c r="E13" s="2">
        <v>78</v>
      </c>
      <c r="G13" s="2">
        <v>227</v>
      </c>
      <c r="I13" s="2">
        <v>242</v>
      </c>
      <c r="J13" s="2">
        <v>58</v>
      </c>
      <c r="L13" s="2">
        <v>217</v>
      </c>
      <c r="M13" s="2">
        <v>42</v>
      </c>
      <c r="N13" s="29">
        <f t="shared" si="1"/>
        <v>1136</v>
      </c>
      <c r="O13" s="1">
        <f>N13+N29</f>
        <v>4025</v>
      </c>
    </row>
    <row r="14" spans="1:17">
      <c r="A14" s="22" t="s">
        <v>24</v>
      </c>
      <c r="E14" s="2">
        <v>3521</v>
      </c>
      <c r="G14" s="2">
        <v>1900</v>
      </c>
      <c r="H14" s="2">
        <v>500</v>
      </c>
      <c r="I14" s="2">
        <v>500</v>
      </c>
      <c r="J14" s="2">
        <v>500</v>
      </c>
      <c r="K14" s="2">
        <v>500</v>
      </c>
      <c r="L14" s="2">
        <v>500</v>
      </c>
      <c r="M14" s="2">
        <v>500</v>
      </c>
      <c r="N14" s="29">
        <f t="shared" si="1"/>
        <v>8421</v>
      </c>
      <c r="O14" s="1">
        <f>N14</f>
        <v>8421</v>
      </c>
    </row>
    <row r="15" spans="1:17" ht="15" customHeight="1" thickBot="1">
      <c r="A15" s="22" t="s">
        <v>22</v>
      </c>
      <c r="C15" s="2">
        <v>413</v>
      </c>
      <c r="D15" s="2">
        <v>363</v>
      </c>
      <c r="E15" s="2">
        <v>35</v>
      </c>
      <c r="I15" s="2">
        <v>171</v>
      </c>
      <c r="J15" s="2">
        <v>58</v>
      </c>
      <c r="L15" s="2">
        <v>111</v>
      </c>
      <c r="M15" s="2">
        <v>204</v>
      </c>
      <c r="N15" s="29">
        <f t="shared" si="1"/>
        <v>1355</v>
      </c>
      <c r="O15" s="1">
        <f>N15</f>
        <v>1355</v>
      </c>
    </row>
    <row r="16" spans="1:17" s="5" customFormat="1" ht="19.5" thickBot="1">
      <c r="A16" s="23" t="s">
        <v>23</v>
      </c>
      <c r="B16" s="20">
        <f>B5+B6</f>
        <v>2516</v>
      </c>
      <c r="C16" s="13">
        <f t="shared" ref="C16:M16" si="4">C5+C6</f>
        <v>2976</v>
      </c>
      <c r="D16" s="13">
        <f t="shared" si="4"/>
        <v>2137</v>
      </c>
      <c r="E16" s="13">
        <f t="shared" si="4"/>
        <v>5939</v>
      </c>
      <c r="F16" s="13">
        <f t="shared" si="4"/>
        <v>1668</v>
      </c>
      <c r="G16" s="13">
        <f t="shared" si="4"/>
        <v>4561</v>
      </c>
      <c r="H16" s="13">
        <f t="shared" si="4"/>
        <v>3644</v>
      </c>
      <c r="I16" s="13">
        <f t="shared" si="4"/>
        <v>2686</v>
      </c>
      <c r="J16" s="13">
        <f t="shared" si="4"/>
        <v>3229</v>
      </c>
      <c r="K16" s="13">
        <f t="shared" si="4"/>
        <v>3330</v>
      </c>
      <c r="L16" s="13">
        <f t="shared" si="4"/>
        <v>2683</v>
      </c>
      <c r="M16" s="27">
        <f t="shared" si="4"/>
        <v>2287</v>
      </c>
      <c r="N16" s="30">
        <f>N5+N6</f>
        <v>37656</v>
      </c>
      <c r="O16" s="5">
        <f>SUM(O7+O11)</f>
        <v>47074</v>
      </c>
    </row>
    <row r="17" spans="1:15" ht="17.25" customHeight="1" thickBot="1"/>
    <row r="18" spans="1:15">
      <c r="A18" s="6"/>
      <c r="B18" s="205" t="s">
        <v>25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7" t="s">
        <v>40</v>
      </c>
    </row>
    <row r="19" spans="1:15" ht="16.5" thickBot="1">
      <c r="A19" s="21"/>
      <c r="B19" s="16" t="s">
        <v>2</v>
      </c>
      <c r="C19" s="9" t="s">
        <v>3</v>
      </c>
      <c r="D19" s="9" t="s">
        <v>4</v>
      </c>
      <c r="E19" s="9" t="s">
        <v>5</v>
      </c>
      <c r="F19" s="9" t="s">
        <v>6</v>
      </c>
      <c r="G19" s="9" t="s">
        <v>7</v>
      </c>
      <c r="H19" s="9" t="s">
        <v>8</v>
      </c>
      <c r="I19" s="9" t="s">
        <v>9</v>
      </c>
      <c r="J19" s="9" t="s">
        <v>10</v>
      </c>
      <c r="K19" s="9" t="s">
        <v>11</v>
      </c>
      <c r="L19" s="9" t="s">
        <v>12</v>
      </c>
      <c r="M19" s="9" t="s">
        <v>13</v>
      </c>
      <c r="N19" s="208"/>
    </row>
    <row r="20" spans="1:15" ht="19.5" thickBot="1">
      <c r="A20" s="14" t="s">
        <v>0</v>
      </c>
      <c r="B20" s="17">
        <v>10878</v>
      </c>
      <c r="C20" s="8">
        <v>6111</v>
      </c>
      <c r="D20" s="8">
        <v>9038</v>
      </c>
      <c r="E20" s="8">
        <v>9581</v>
      </c>
      <c r="F20" s="8">
        <v>9053</v>
      </c>
      <c r="G20" s="8">
        <v>6026</v>
      </c>
      <c r="H20" s="8">
        <v>7622</v>
      </c>
      <c r="I20" s="8">
        <v>6526</v>
      </c>
      <c r="J20" s="8">
        <v>6835</v>
      </c>
      <c r="K20" s="8">
        <v>7886</v>
      </c>
      <c r="L20" s="8">
        <v>5287</v>
      </c>
      <c r="M20" s="24">
        <v>5784</v>
      </c>
      <c r="N20" s="28">
        <f>SUM(B20:M20)</f>
        <v>90627</v>
      </c>
    </row>
    <row r="21" spans="1:15">
      <c r="A21" s="15" t="s">
        <v>1</v>
      </c>
      <c r="B21" s="18">
        <f t="shared" ref="B21:M21" si="5">B22+B27</f>
        <v>0</v>
      </c>
      <c r="C21" s="12">
        <f t="shared" si="5"/>
        <v>7624</v>
      </c>
      <c r="D21" s="12">
        <f t="shared" si="5"/>
        <v>3855</v>
      </c>
      <c r="E21" s="12">
        <f t="shared" si="5"/>
        <v>2639</v>
      </c>
      <c r="F21" s="12">
        <f t="shared" si="5"/>
        <v>1462</v>
      </c>
      <c r="G21" s="12">
        <f t="shared" si="5"/>
        <v>0</v>
      </c>
      <c r="H21" s="12">
        <f t="shared" si="5"/>
        <v>1268</v>
      </c>
      <c r="I21" s="12">
        <f t="shared" si="5"/>
        <v>3399</v>
      </c>
      <c r="J21" s="12">
        <f t="shared" si="5"/>
        <v>1096</v>
      </c>
      <c r="K21" s="12">
        <f t="shared" si="5"/>
        <v>1454</v>
      </c>
      <c r="L21" s="12">
        <f t="shared" si="5"/>
        <v>2398</v>
      </c>
      <c r="M21" s="25">
        <f t="shared" si="5"/>
        <v>2062</v>
      </c>
      <c r="N21" s="15">
        <f t="shared" ref="N21:N34" si="6">SUM(B21:M21)</f>
        <v>27257</v>
      </c>
    </row>
    <row r="22" spans="1:15">
      <c r="A22" s="6" t="s">
        <v>15</v>
      </c>
      <c r="B22" s="19">
        <f>SUM(B23:B26)</f>
        <v>0</v>
      </c>
      <c r="C22" s="10">
        <f t="shared" ref="C22" si="7">SUM(C23:C26)</f>
        <v>1796</v>
      </c>
      <c r="D22" s="10">
        <f t="shared" ref="D22" si="8">SUM(D23:D26)</f>
        <v>1784</v>
      </c>
      <c r="E22" s="10">
        <f t="shared" ref="E22" si="9">SUM(E23:E26)</f>
        <v>558</v>
      </c>
      <c r="F22" s="10">
        <f t="shared" ref="F22" si="10">SUM(F23:F26)</f>
        <v>245</v>
      </c>
      <c r="G22" s="10">
        <f t="shared" ref="G22" si="11">SUM(G23:G26)</f>
        <v>0</v>
      </c>
      <c r="H22" s="10">
        <f t="shared" ref="H22" si="12">SUM(H23:H26)</f>
        <v>150</v>
      </c>
      <c r="I22" s="10">
        <f t="shared" ref="I22" si="13">SUM(I23:I26)</f>
        <v>844</v>
      </c>
      <c r="J22" s="10">
        <f t="shared" ref="J22" si="14">SUM(J23:J26)</f>
        <v>458</v>
      </c>
      <c r="K22" s="10">
        <f t="shared" ref="K22" si="15">SUM(K23:K26)</f>
        <v>543</v>
      </c>
      <c r="L22" s="10">
        <f t="shared" ref="L22" si="16">SUM(L23:L26)</f>
        <v>918</v>
      </c>
      <c r="M22" s="26">
        <f t="shared" ref="M22" si="17">SUM(M23:M26)</f>
        <v>938</v>
      </c>
      <c r="N22" s="11">
        <f t="shared" si="6"/>
        <v>8234</v>
      </c>
    </row>
    <row r="23" spans="1:15">
      <c r="A23" s="22" t="s">
        <v>16</v>
      </c>
      <c r="C23" s="2">
        <v>242</v>
      </c>
      <c r="F23" s="2">
        <v>211</v>
      </c>
      <c r="I23" s="2">
        <v>117</v>
      </c>
      <c r="K23" s="2">
        <v>85</v>
      </c>
      <c r="L23" s="2">
        <v>54</v>
      </c>
      <c r="M23" s="2">
        <v>58</v>
      </c>
      <c r="N23" s="29">
        <f t="shared" si="6"/>
        <v>767</v>
      </c>
      <c r="O23" s="1">
        <v>0</v>
      </c>
    </row>
    <row r="24" spans="1:15">
      <c r="A24" s="22" t="s">
        <v>28</v>
      </c>
      <c r="C24" s="2">
        <v>18</v>
      </c>
      <c r="I24" s="2">
        <v>727</v>
      </c>
      <c r="J24" s="2">
        <v>272</v>
      </c>
      <c r="K24" s="2">
        <v>376</v>
      </c>
      <c r="L24" s="2">
        <v>265</v>
      </c>
      <c r="N24" s="29">
        <f t="shared" si="6"/>
        <v>1658</v>
      </c>
      <c r="O24" s="1">
        <f>N24+N43+N57</f>
        <v>4665</v>
      </c>
    </row>
    <row r="25" spans="1:15">
      <c r="A25" s="22" t="s">
        <v>29</v>
      </c>
      <c r="C25" s="2">
        <v>1247</v>
      </c>
      <c r="D25" s="2">
        <v>1724</v>
      </c>
      <c r="E25" s="2">
        <v>485</v>
      </c>
      <c r="H25" s="2">
        <v>150</v>
      </c>
      <c r="J25" s="2">
        <v>186</v>
      </c>
      <c r="L25" s="2">
        <v>563</v>
      </c>
      <c r="M25" s="2">
        <v>815</v>
      </c>
      <c r="N25" s="29">
        <f t="shared" si="6"/>
        <v>5170</v>
      </c>
      <c r="O25" s="1">
        <f>N25+N44+N59</f>
        <v>18103</v>
      </c>
    </row>
    <row r="26" spans="1:15">
      <c r="A26" s="22" t="s">
        <v>18</v>
      </c>
      <c r="C26" s="2">
        <v>289</v>
      </c>
      <c r="D26" s="2">
        <v>60</v>
      </c>
      <c r="E26" s="2">
        <v>73</v>
      </c>
      <c r="F26" s="2">
        <v>34</v>
      </c>
      <c r="K26" s="2">
        <v>82</v>
      </c>
      <c r="L26" s="2">
        <v>36</v>
      </c>
      <c r="M26" s="2">
        <v>65</v>
      </c>
      <c r="N26" s="29">
        <f t="shared" si="6"/>
        <v>639</v>
      </c>
      <c r="O26" s="1">
        <v>0</v>
      </c>
    </row>
    <row r="27" spans="1:15">
      <c r="A27" s="6" t="s">
        <v>19</v>
      </c>
      <c r="B27" s="19">
        <f>SUM(B28:B34)</f>
        <v>0</v>
      </c>
      <c r="C27" s="10">
        <f t="shared" ref="C27" si="18">SUM(C28:C34)</f>
        <v>5828</v>
      </c>
      <c r="D27" s="10">
        <f t="shared" ref="D27" si="19">SUM(D28:D34)</f>
        <v>2071</v>
      </c>
      <c r="E27" s="10">
        <f t="shared" ref="E27" si="20">SUM(E28:E34)</f>
        <v>2081</v>
      </c>
      <c r="F27" s="10">
        <f t="shared" ref="F27" si="21">SUM(F28:F34)</f>
        <v>1217</v>
      </c>
      <c r="G27" s="10">
        <f t="shared" ref="G27" si="22">SUM(G28:G34)</f>
        <v>0</v>
      </c>
      <c r="H27" s="10">
        <f t="shared" ref="H27" si="23">SUM(H28:H34)</f>
        <v>1118</v>
      </c>
      <c r="I27" s="10">
        <f t="shared" ref="I27" si="24">SUM(I28:I34)</f>
        <v>2555</v>
      </c>
      <c r="J27" s="10">
        <f t="shared" ref="J27" si="25">SUM(J28:J34)</f>
        <v>638</v>
      </c>
      <c r="K27" s="10">
        <f t="shared" ref="K27" si="26">SUM(K28:K34)</f>
        <v>911</v>
      </c>
      <c r="L27" s="10">
        <f t="shared" ref="L27" si="27">SUM(L28:L34)</f>
        <v>1480</v>
      </c>
      <c r="M27" s="26">
        <f t="shared" ref="M27" si="28">SUM(M28:M34)</f>
        <v>1124</v>
      </c>
      <c r="N27" s="11">
        <f t="shared" si="6"/>
        <v>19023</v>
      </c>
    </row>
    <row r="28" spans="1:15">
      <c r="A28" s="22" t="s">
        <v>20</v>
      </c>
      <c r="N28" s="29">
        <f t="shared" si="6"/>
        <v>0</v>
      </c>
      <c r="O28" s="1">
        <v>0</v>
      </c>
    </row>
    <row r="29" spans="1:15">
      <c r="A29" s="22" t="s">
        <v>21</v>
      </c>
      <c r="C29" s="2">
        <v>566</v>
      </c>
      <c r="D29" s="2">
        <v>159</v>
      </c>
      <c r="E29" s="2">
        <v>148</v>
      </c>
      <c r="F29" s="2">
        <v>1217</v>
      </c>
      <c r="I29" s="2">
        <v>91</v>
      </c>
      <c r="L29" s="2">
        <v>499</v>
      </c>
      <c r="M29" s="2">
        <v>209</v>
      </c>
      <c r="N29" s="29">
        <f t="shared" si="6"/>
        <v>2889</v>
      </c>
      <c r="O29" s="1">
        <v>0</v>
      </c>
    </row>
    <row r="30" spans="1:15">
      <c r="A30" s="22" t="s">
        <v>27</v>
      </c>
      <c r="C30" s="2">
        <v>819</v>
      </c>
      <c r="D30" s="2">
        <v>237</v>
      </c>
      <c r="I30" s="2">
        <v>652</v>
      </c>
      <c r="K30" s="2">
        <v>316</v>
      </c>
      <c r="N30" s="29">
        <f t="shared" si="6"/>
        <v>2024</v>
      </c>
      <c r="O30" s="1">
        <f>N30</f>
        <v>2024</v>
      </c>
    </row>
    <row r="31" spans="1:15">
      <c r="A31" s="22" t="s">
        <v>30</v>
      </c>
      <c r="C31" s="2">
        <v>333</v>
      </c>
      <c r="D31" s="2">
        <v>118</v>
      </c>
      <c r="E31" s="2">
        <v>100</v>
      </c>
      <c r="I31" s="2">
        <v>435</v>
      </c>
      <c r="J31" s="2">
        <v>94</v>
      </c>
      <c r="K31" s="2">
        <v>106</v>
      </c>
      <c r="L31" s="2">
        <v>75</v>
      </c>
      <c r="M31" s="2">
        <v>200</v>
      </c>
      <c r="N31" s="29">
        <f t="shared" si="6"/>
        <v>1461</v>
      </c>
      <c r="O31" s="1">
        <f>N31</f>
        <v>1461</v>
      </c>
    </row>
    <row r="32" spans="1:15">
      <c r="A32" s="22" t="s">
        <v>31</v>
      </c>
      <c r="C32" s="2">
        <v>36</v>
      </c>
      <c r="D32" s="2">
        <v>5</v>
      </c>
      <c r="N32" s="29">
        <f t="shared" si="6"/>
        <v>41</v>
      </c>
    </row>
    <row r="33" spans="1:15">
      <c r="A33" s="22" t="s">
        <v>32</v>
      </c>
      <c r="C33" s="2">
        <v>1123</v>
      </c>
      <c r="D33" s="2">
        <v>502</v>
      </c>
      <c r="E33" s="2">
        <v>954</v>
      </c>
      <c r="I33" s="2">
        <v>1111</v>
      </c>
      <c r="J33" s="2">
        <v>208</v>
      </c>
      <c r="L33" s="2">
        <v>277</v>
      </c>
      <c r="N33" s="29">
        <f t="shared" si="6"/>
        <v>4175</v>
      </c>
      <c r="O33" s="1">
        <f>N33+N64</f>
        <v>8926</v>
      </c>
    </row>
    <row r="34" spans="1:15" ht="19.5" thickBot="1">
      <c r="A34" s="22" t="s">
        <v>26</v>
      </c>
      <c r="C34" s="2">
        <v>2951</v>
      </c>
      <c r="D34" s="2">
        <v>1050</v>
      </c>
      <c r="E34" s="2">
        <v>879</v>
      </c>
      <c r="H34" s="2">
        <v>1118</v>
      </c>
      <c r="I34" s="2">
        <v>266</v>
      </c>
      <c r="J34" s="2">
        <v>336</v>
      </c>
      <c r="K34" s="2">
        <v>489</v>
      </c>
      <c r="L34" s="2">
        <v>629</v>
      </c>
      <c r="M34" s="2">
        <v>715</v>
      </c>
      <c r="N34" s="29">
        <f t="shared" si="6"/>
        <v>8433</v>
      </c>
      <c r="O34" s="1">
        <f>N34+N62</f>
        <v>9350</v>
      </c>
    </row>
    <row r="35" spans="1:15" ht="19.5" thickBot="1">
      <c r="A35" s="23" t="s">
        <v>23</v>
      </c>
      <c r="B35" s="20">
        <f>B20+B21</f>
        <v>10878</v>
      </c>
      <c r="C35" s="13">
        <f t="shared" ref="C35:M35" si="29">C20+C21</f>
        <v>13735</v>
      </c>
      <c r="D35" s="13">
        <f t="shared" si="29"/>
        <v>12893</v>
      </c>
      <c r="E35" s="13">
        <f t="shared" si="29"/>
        <v>12220</v>
      </c>
      <c r="F35" s="13">
        <f t="shared" si="29"/>
        <v>10515</v>
      </c>
      <c r="G35" s="13">
        <f t="shared" si="29"/>
        <v>6026</v>
      </c>
      <c r="H35" s="13">
        <f t="shared" si="29"/>
        <v>8890</v>
      </c>
      <c r="I35" s="13">
        <f t="shared" si="29"/>
        <v>9925</v>
      </c>
      <c r="J35" s="13">
        <f t="shared" si="29"/>
        <v>7931</v>
      </c>
      <c r="K35" s="13">
        <f t="shared" si="29"/>
        <v>9340</v>
      </c>
      <c r="L35" s="13">
        <f t="shared" si="29"/>
        <v>7685</v>
      </c>
      <c r="M35" s="27">
        <f t="shared" si="29"/>
        <v>7846</v>
      </c>
      <c r="N35" s="30">
        <f>N20+N21</f>
        <v>117884</v>
      </c>
    </row>
    <row r="36" spans="1:15" ht="19.5" thickBot="1"/>
    <row r="37" spans="1:15">
      <c r="A37" s="6"/>
      <c r="B37" s="205" t="s">
        <v>33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7" t="s">
        <v>40</v>
      </c>
    </row>
    <row r="38" spans="1:15" ht="16.5" thickBot="1">
      <c r="A38" s="21"/>
      <c r="B38" s="16" t="s">
        <v>2</v>
      </c>
      <c r="C38" s="9" t="s">
        <v>3</v>
      </c>
      <c r="D38" s="9" t="s">
        <v>4</v>
      </c>
      <c r="E38" s="9" t="s">
        <v>5</v>
      </c>
      <c r="F38" s="9" t="s">
        <v>6</v>
      </c>
      <c r="G38" s="9" t="s">
        <v>7</v>
      </c>
      <c r="H38" s="9" t="s">
        <v>8</v>
      </c>
      <c r="I38" s="9" t="s">
        <v>9</v>
      </c>
      <c r="J38" s="9" t="s">
        <v>10</v>
      </c>
      <c r="K38" s="9" t="s">
        <v>11</v>
      </c>
      <c r="L38" s="9" t="s">
        <v>12</v>
      </c>
      <c r="M38" s="9" t="s">
        <v>13</v>
      </c>
      <c r="N38" s="208"/>
    </row>
    <row r="39" spans="1:15" ht="19.5" thickBot="1">
      <c r="A39" s="14" t="s">
        <v>0</v>
      </c>
      <c r="B39" s="17">
        <v>10951</v>
      </c>
      <c r="C39" s="8">
        <v>9623</v>
      </c>
      <c r="D39" s="8">
        <v>9222</v>
      </c>
      <c r="E39" s="8">
        <v>8952</v>
      </c>
      <c r="F39" s="8">
        <v>16146</v>
      </c>
      <c r="G39" s="8">
        <v>15365</v>
      </c>
      <c r="H39" s="8">
        <v>3946</v>
      </c>
      <c r="I39" s="8">
        <v>4506</v>
      </c>
      <c r="J39" s="8">
        <v>7636</v>
      </c>
      <c r="K39" s="8">
        <v>10993</v>
      </c>
      <c r="L39" s="8">
        <v>6356</v>
      </c>
      <c r="M39" s="24">
        <v>3021</v>
      </c>
      <c r="N39" s="28">
        <f>SUM(B39:M39)</f>
        <v>106717</v>
      </c>
    </row>
    <row r="40" spans="1:15">
      <c r="A40" s="15" t="s">
        <v>1</v>
      </c>
      <c r="B40" s="18">
        <f>B41+B47</f>
        <v>0</v>
      </c>
      <c r="C40" s="12">
        <f t="shared" ref="C40" si="30">C41+C47</f>
        <v>0</v>
      </c>
      <c r="D40" s="12">
        <f t="shared" ref="D40" si="31">D41+D47</f>
        <v>0</v>
      </c>
      <c r="E40" s="12">
        <f t="shared" ref="E40" si="32">E41+E47</f>
        <v>0</v>
      </c>
      <c r="F40" s="12">
        <f t="shared" ref="F40" si="33">F41+F47</f>
        <v>0</v>
      </c>
      <c r="G40" s="12">
        <f t="shared" ref="G40" si="34">G41+G47</f>
        <v>3701</v>
      </c>
      <c r="H40" s="12">
        <f t="shared" ref="H40" si="35">H41+H47</f>
        <v>15652</v>
      </c>
      <c r="I40" s="12">
        <f t="shared" ref="I40" si="36">I41+I47</f>
        <v>14576</v>
      </c>
      <c r="J40" s="12">
        <f t="shared" ref="J40" si="37">J41+J47</f>
        <v>3626</v>
      </c>
      <c r="K40" s="12">
        <f t="shared" ref="K40" si="38">K41+K47</f>
        <v>2225</v>
      </c>
      <c r="L40" s="12">
        <f t="shared" ref="L40" si="39">L41+L47</f>
        <v>4585</v>
      </c>
      <c r="M40" s="25">
        <f t="shared" ref="M40" si="40">M41+M47</f>
        <v>747</v>
      </c>
      <c r="N40" s="15">
        <f t="shared" ref="N40:N49" si="41">SUM(B40:M40)</f>
        <v>45112</v>
      </c>
    </row>
    <row r="41" spans="1:15">
      <c r="A41" s="6" t="s">
        <v>15</v>
      </c>
      <c r="B41" s="19">
        <f>SUM(B42:B46)</f>
        <v>0</v>
      </c>
      <c r="C41" s="10">
        <f t="shared" ref="C41" si="42">SUM(C42:C46)</f>
        <v>0</v>
      </c>
      <c r="D41" s="10">
        <f t="shared" ref="D41" si="43">SUM(D42:D46)</f>
        <v>0</v>
      </c>
      <c r="E41" s="10">
        <f t="shared" ref="E41" si="44">SUM(E42:E46)</f>
        <v>0</v>
      </c>
      <c r="F41" s="10">
        <f t="shared" ref="F41" si="45">SUM(F42:F46)</f>
        <v>0</v>
      </c>
      <c r="G41" s="10">
        <f t="shared" ref="G41" si="46">SUM(G42:G46)</f>
        <v>3701</v>
      </c>
      <c r="H41" s="10">
        <f t="shared" ref="H41" si="47">SUM(H42:H46)</f>
        <v>8796</v>
      </c>
      <c r="I41" s="10">
        <f t="shared" ref="I41" si="48">SUM(I42:I46)</f>
        <v>11668</v>
      </c>
      <c r="J41" s="10">
        <f t="shared" ref="J41" si="49">SUM(J42:J46)</f>
        <v>2694</v>
      </c>
      <c r="K41" s="10">
        <f t="shared" ref="K41" si="50">SUM(K42:K46)</f>
        <v>1624</v>
      </c>
      <c r="L41" s="10">
        <f t="shared" ref="L41" si="51">SUM(L42:L46)</f>
        <v>4126</v>
      </c>
      <c r="M41" s="26">
        <f t="shared" ref="M41" si="52">SUM(M42:M46)</f>
        <v>357</v>
      </c>
      <c r="N41" s="11">
        <f t="shared" si="41"/>
        <v>32966</v>
      </c>
    </row>
    <row r="42" spans="1:15">
      <c r="A42" s="22" t="s">
        <v>16</v>
      </c>
      <c r="G42" s="2">
        <v>1091</v>
      </c>
      <c r="I42" s="2">
        <v>44</v>
      </c>
      <c r="K42" s="2">
        <v>27</v>
      </c>
      <c r="L42" s="2">
        <v>20</v>
      </c>
      <c r="M42" s="2">
        <v>29</v>
      </c>
      <c r="N42" s="29">
        <f t="shared" si="41"/>
        <v>1211</v>
      </c>
      <c r="O42" s="1">
        <v>0</v>
      </c>
    </row>
    <row r="43" spans="1:15">
      <c r="A43" s="22" t="s">
        <v>28</v>
      </c>
      <c r="K43" s="2">
        <v>972</v>
      </c>
      <c r="L43" s="2">
        <v>48</v>
      </c>
      <c r="M43" s="2">
        <v>23</v>
      </c>
      <c r="N43" s="29">
        <f t="shared" si="41"/>
        <v>1043</v>
      </c>
      <c r="O43" s="1">
        <v>0</v>
      </c>
    </row>
    <row r="44" spans="1:15">
      <c r="A44" s="22" t="s">
        <v>29</v>
      </c>
      <c r="I44" s="2">
        <v>8434</v>
      </c>
      <c r="L44" s="2">
        <v>3784</v>
      </c>
      <c r="N44" s="29">
        <f t="shared" si="41"/>
        <v>12218</v>
      </c>
      <c r="O44" s="1">
        <v>0</v>
      </c>
    </row>
    <row r="45" spans="1:15">
      <c r="A45" s="22" t="s">
        <v>17</v>
      </c>
      <c r="H45" s="2">
        <v>6173</v>
      </c>
      <c r="I45" s="2">
        <v>516</v>
      </c>
      <c r="K45" s="2">
        <v>349</v>
      </c>
      <c r="L45" s="2">
        <v>260</v>
      </c>
      <c r="M45" s="2">
        <v>305</v>
      </c>
      <c r="N45" s="29">
        <f t="shared" si="41"/>
        <v>7603</v>
      </c>
      <c r="O45" s="1">
        <v>0</v>
      </c>
    </row>
    <row r="46" spans="1:15">
      <c r="A46" s="22" t="s">
        <v>18</v>
      </c>
      <c r="G46" s="2">
        <v>2610</v>
      </c>
      <c r="H46" s="2">
        <v>2623</v>
      </c>
      <c r="I46" s="2">
        <v>2674</v>
      </c>
      <c r="J46" s="2">
        <v>2694</v>
      </c>
      <c r="K46" s="2">
        <v>276</v>
      </c>
      <c r="L46" s="2">
        <v>14</v>
      </c>
      <c r="N46" s="29">
        <f t="shared" si="41"/>
        <v>10891</v>
      </c>
      <c r="O46" s="1">
        <v>0</v>
      </c>
    </row>
    <row r="47" spans="1:15">
      <c r="A47" s="6" t="s">
        <v>19</v>
      </c>
      <c r="B47" s="10">
        <f t="shared" ref="B47:J47" si="53">SUM(B48:B49)</f>
        <v>0</v>
      </c>
      <c r="C47" s="10">
        <f t="shared" si="53"/>
        <v>0</v>
      </c>
      <c r="D47" s="10">
        <f t="shared" si="53"/>
        <v>0</v>
      </c>
      <c r="E47" s="10">
        <f t="shared" si="53"/>
        <v>0</v>
      </c>
      <c r="F47" s="10">
        <f t="shared" si="53"/>
        <v>0</v>
      </c>
      <c r="G47" s="10">
        <f t="shared" si="53"/>
        <v>0</v>
      </c>
      <c r="H47" s="10">
        <f t="shared" si="53"/>
        <v>6856</v>
      </c>
      <c r="I47" s="10">
        <f t="shared" si="53"/>
        <v>2908</v>
      </c>
      <c r="J47" s="10">
        <f t="shared" si="53"/>
        <v>932</v>
      </c>
      <c r="K47" s="10">
        <f>SUM(K48:K49)</f>
        <v>601</v>
      </c>
      <c r="L47" s="10">
        <f t="shared" ref="L47:M47" si="54">SUM(L48:L49)</f>
        <v>459</v>
      </c>
      <c r="M47" s="10">
        <f t="shared" si="54"/>
        <v>390</v>
      </c>
      <c r="N47" s="11">
        <f t="shared" si="41"/>
        <v>12146</v>
      </c>
    </row>
    <row r="48" spans="1:15">
      <c r="A48" s="22" t="s">
        <v>20</v>
      </c>
      <c r="B48" s="32"/>
      <c r="C48" s="32"/>
      <c r="D48" s="32"/>
      <c r="E48" s="32"/>
      <c r="F48" s="32"/>
      <c r="G48" s="32"/>
      <c r="H48" s="32"/>
      <c r="I48" s="32">
        <v>2723</v>
      </c>
      <c r="J48" s="32">
        <v>716</v>
      </c>
      <c r="K48" s="32">
        <v>229</v>
      </c>
      <c r="L48" s="32">
        <v>39</v>
      </c>
      <c r="M48" s="32"/>
      <c r="N48" s="29">
        <f t="shared" si="41"/>
        <v>3707</v>
      </c>
      <c r="O48" s="1">
        <v>0</v>
      </c>
    </row>
    <row r="49" spans="1:15" ht="19.5" thickBot="1">
      <c r="A49" s="22" t="s">
        <v>34</v>
      </c>
      <c r="H49" s="2">
        <v>6856</v>
      </c>
      <c r="I49" s="2">
        <v>185</v>
      </c>
      <c r="J49" s="2">
        <v>216</v>
      </c>
      <c r="K49" s="2">
        <v>372</v>
      </c>
      <c r="L49" s="2">
        <v>420</v>
      </c>
      <c r="M49" s="2">
        <v>390</v>
      </c>
      <c r="N49" s="29">
        <f t="shared" si="41"/>
        <v>8439</v>
      </c>
      <c r="O49" s="1">
        <f>N49</f>
        <v>8439</v>
      </c>
    </row>
    <row r="50" spans="1:15" ht="19.5" thickBot="1">
      <c r="A50" s="23" t="s">
        <v>23</v>
      </c>
      <c r="B50" s="20">
        <f>B39+B40</f>
        <v>10951</v>
      </c>
      <c r="C50" s="13">
        <f t="shared" ref="C50:M50" si="55">C39+C40</f>
        <v>9623</v>
      </c>
      <c r="D50" s="13">
        <f t="shared" si="55"/>
        <v>9222</v>
      </c>
      <c r="E50" s="13">
        <f t="shared" si="55"/>
        <v>8952</v>
      </c>
      <c r="F50" s="13">
        <f t="shared" si="55"/>
        <v>16146</v>
      </c>
      <c r="G50" s="13">
        <f t="shared" si="55"/>
        <v>19066</v>
      </c>
      <c r="H50" s="13">
        <f t="shared" si="55"/>
        <v>19598</v>
      </c>
      <c r="I50" s="13">
        <f t="shared" si="55"/>
        <v>19082</v>
      </c>
      <c r="J50" s="13">
        <f t="shared" si="55"/>
        <v>11262</v>
      </c>
      <c r="K50" s="13">
        <f t="shared" si="55"/>
        <v>13218</v>
      </c>
      <c r="L50" s="13">
        <f t="shared" si="55"/>
        <v>10941</v>
      </c>
      <c r="M50" s="27">
        <f t="shared" si="55"/>
        <v>3768</v>
      </c>
      <c r="N50" s="30">
        <f>N39+N40</f>
        <v>151829</v>
      </c>
    </row>
    <row r="51" spans="1:15" ht="31.5" customHeight="1" thickBot="1">
      <c r="A51" s="3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5">
      <c r="A52" s="6"/>
      <c r="B52" s="205" t="s">
        <v>37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 t="s">
        <v>40</v>
      </c>
    </row>
    <row r="53" spans="1:15" ht="16.5" thickBot="1">
      <c r="A53" s="21"/>
      <c r="B53" s="16" t="s">
        <v>2</v>
      </c>
      <c r="C53" s="9" t="s">
        <v>3</v>
      </c>
      <c r="D53" s="9" t="s">
        <v>4</v>
      </c>
      <c r="E53" s="9" t="s">
        <v>5</v>
      </c>
      <c r="F53" s="9" t="s">
        <v>6</v>
      </c>
      <c r="G53" s="9" t="s">
        <v>7</v>
      </c>
      <c r="H53" s="9" t="s">
        <v>8</v>
      </c>
      <c r="I53" s="9" t="s">
        <v>9</v>
      </c>
      <c r="J53" s="9" t="s">
        <v>10</v>
      </c>
      <c r="K53" s="9" t="s">
        <v>11</v>
      </c>
      <c r="L53" s="9" t="s">
        <v>12</v>
      </c>
      <c r="M53" s="9" t="s">
        <v>13</v>
      </c>
      <c r="N53" s="208"/>
    </row>
    <row r="54" spans="1:15" ht="19.5" thickBot="1">
      <c r="A54" s="14" t="s">
        <v>0</v>
      </c>
      <c r="B54" s="17"/>
      <c r="C54" s="8"/>
      <c r="D54" s="8"/>
      <c r="E54" s="8"/>
      <c r="F54" s="8"/>
      <c r="G54" s="8"/>
      <c r="H54" s="8">
        <v>3823</v>
      </c>
      <c r="I54" s="8">
        <v>3188</v>
      </c>
      <c r="J54" s="8">
        <v>5918</v>
      </c>
      <c r="K54" s="8">
        <v>5025</v>
      </c>
      <c r="L54" s="8">
        <v>4988</v>
      </c>
      <c r="M54" s="24"/>
      <c r="N54" s="28">
        <f>SUM(B54:M54)</f>
        <v>22942</v>
      </c>
    </row>
    <row r="55" spans="1:15">
      <c r="A55" s="15" t="s">
        <v>1</v>
      </c>
      <c r="B55" s="18">
        <f t="shared" ref="B55:M55" si="56">B56+B61</f>
        <v>0</v>
      </c>
      <c r="C55" s="12">
        <f t="shared" si="56"/>
        <v>0</v>
      </c>
      <c r="D55" s="12">
        <f t="shared" si="56"/>
        <v>0</v>
      </c>
      <c r="E55" s="12">
        <f t="shared" si="56"/>
        <v>0</v>
      </c>
      <c r="F55" s="12">
        <f t="shared" si="56"/>
        <v>0</v>
      </c>
      <c r="G55" s="12">
        <f t="shared" si="56"/>
        <v>0</v>
      </c>
      <c r="H55" s="12">
        <f t="shared" si="56"/>
        <v>3278</v>
      </c>
      <c r="I55" s="12">
        <f t="shared" si="56"/>
        <v>1702</v>
      </c>
      <c r="J55" s="12">
        <f t="shared" si="56"/>
        <v>2938</v>
      </c>
      <c r="K55" s="12">
        <f t="shared" si="56"/>
        <v>3152</v>
      </c>
      <c r="L55" s="12">
        <f t="shared" si="56"/>
        <v>3612</v>
      </c>
      <c r="M55" s="25">
        <f t="shared" si="56"/>
        <v>0</v>
      </c>
      <c r="N55" s="15">
        <f t="shared" ref="N55:N66" si="57">SUM(B55:M55)</f>
        <v>14682</v>
      </c>
    </row>
    <row r="56" spans="1:15">
      <c r="A56" s="6" t="s">
        <v>15</v>
      </c>
      <c r="B56" s="19">
        <f t="shared" ref="B56:M56" si="58">SUM(B57:B60)</f>
        <v>0</v>
      </c>
      <c r="C56" s="10">
        <f t="shared" si="58"/>
        <v>0</v>
      </c>
      <c r="D56" s="10">
        <f t="shared" si="58"/>
        <v>0</v>
      </c>
      <c r="E56" s="10">
        <f t="shared" si="58"/>
        <v>0</v>
      </c>
      <c r="F56" s="10">
        <f t="shared" si="58"/>
        <v>0</v>
      </c>
      <c r="G56" s="10">
        <f t="shared" si="58"/>
        <v>0</v>
      </c>
      <c r="H56" s="10">
        <f t="shared" si="58"/>
        <v>484</v>
      </c>
      <c r="I56" s="10">
        <f t="shared" si="58"/>
        <v>0</v>
      </c>
      <c r="J56" s="10">
        <f t="shared" si="58"/>
        <v>693</v>
      </c>
      <c r="K56" s="10">
        <f t="shared" si="58"/>
        <v>1443</v>
      </c>
      <c r="L56" s="10">
        <f t="shared" si="58"/>
        <v>1460</v>
      </c>
      <c r="M56" s="26">
        <f t="shared" si="58"/>
        <v>0</v>
      </c>
      <c r="N56" s="11">
        <f t="shared" si="57"/>
        <v>4080</v>
      </c>
    </row>
    <row r="57" spans="1:15">
      <c r="A57" s="22" t="s">
        <v>16</v>
      </c>
      <c r="H57" s="2">
        <v>188</v>
      </c>
      <c r="J57" s="2">
        <v>109</v>
      </c>
      <c r="K57" s="2">
        <v>820</v>
      </c>
      <c r="L57" s="2">
        <v>847</v>
      </c>
      <c r="N57" s="29">
        <f t="shared" si="57"/>
        <v>1964</v>
      </c>
      <c r="O57" s="1">
        <v>0</v>
      </c>
    </row>
    <row r="58" spans="1:15">
      <c r="A58" s="22" t="s">
        <v>28</v>
      </c>
      <c r="H58" s="2">
        <v>42</v>
      </c>
      <c r="J58" s="2">
        <v>132</v>
      </c>
      <c r="K58" s="2">
        <v>178</v>
      </c>
      <c r="N58" s="29">
        <f t="shared" si="57"/>
        <v>352</v>
      </c>
      <c r="O58" s="1">
        <v>0</v>
      </c>
    </row>
    <row r="59" spans="1:15">
      <c r="A59" s="22" t="s">
        <v>29</v>
      </c>
      <c r="J59" s="2">
        <v>267</v>
      </c>
      <c r="K59" s="2">
        <v>178</v>
      </c>
      <c r="L59" s="2">
        <v>270</v>
      </c>
      <c r="N59" s="29">
        <f t="shared" si="57"/>
        <v>715</v>
      </c>
      <c r="O59" s="1">
        <v>0</v>
      </c>
    </row>
    <row r="60" spans="1:15">
      <c r="A60" s="22" t="s">
        <v>18</v>
      </c>
      <c r="H60" s="2">
        <v>254</v>
      </c>
      <c r="J60" s="2">
        <v>185</v>
      </c>
      <c r="K60" s="2">
        <v>267</v>
      </c>
      <c r="L60" s="2">
        <v>343</v>
      </c>
      <c r="N60" s="29">
        <f t="shared" si="57"/>
        <v>1049</v>
      </c>
      <c r="O60" s="1">
        <v>0</v>
      </c>
    </row>
    <row r="61" spans="1:15">
      <c r="A61" s="6" t="s">
        <v>19</v>
      </c>
      <c r="B61" s="10">
        <f t="shared" ref="B61" si="59">SUM(B62:B66)</f>
        <v>0</v>
      </c>
      <c r="C61" s="10">
        <f t="shared" ref="C61" si="60">SUM(C62:C66)</f>
        <v>0</v>
      </c>
      <c r="D61" s="10">
        <f t="shared" ref="D61" si="61">SUM(D62:D66)</f>
        <v>0</v>
      </c>
      <c r="E61" s="10">
        <f t="shared" ref="E61" si="62">SUM(E62:E66)</f>
        <v>0</v>
      </c>
      <c r="F61" s="10">
        <f t="shared" ref="F61" si="63">SUM(F62:F66)</f>
        <v>0</v>
      </c>
      <c r="G61" s="10">
        <f t="shared" ref="G61" si="64">SUM(G62:G66)</f>
        <v>0</v>
      </c>
      <c r="H61" s="10">
        <f t="shared" ref="H61" si="65">SUM(H62:H66)</f>
        <v>2794</v>
      </c>
      <c r="I61" s="10">
        <f t="shared" ref="I61" si="66">SUM(I62:I66)</f>
        <v>1702</v>
      </c>
      <c r="J61" s="10">
        <f t="shared" ref="J61" si="67">SUM(J62:J66)</f>
        <v>2245</v>
      </c>
      <c r="K61" s="10">
        <f>SUM(K62:K66)</f>
        <v>1709</v>
      </c>
      <c r="L61" s="10">
        <f t="shared" ref="L61" si="68">SUM(L62:L66)</f>
        <v>2152</v>
      </c>
      <c r="M61" s="10">
        <f t="shared" ref="M61" si="69">SUM(M62:M66)</f>
        <v>0</v>
      </c>
      <c r="N61" s="11">
        <f t="shared" si="57"/>
        <v>10602</v>
      </c>
    </row>
    <row r="62" spans="1:15">
      <c r="A62" s="22" t="s">
        <v>26</v>
      </c>
      <c r="B62" s="32"/>
      <c r="C62" s="32"/>
      <c r="D62" s="32"/>
      <c r="E62" s="32"/>
      <c r="F62" s="32"/>
      <c r="G62" s="32"/>
      <c r="H62" s="32">
        <v>82</v>
      </c>
      <c r="I62" s="32">
        <v>70</v>
      </c>
      <c r="J62" s="32">
        <v>94</v>
      </c>
      <c r="K62" s="32"/>
      <c r="L62" s="32">
        <v>671</v>
      </c>
      <c r="M62" s="32"/>
      <c r="N62" s="29">
        <f t="shared" si="57"/>
        <v>917</v>
      </c>
      <c r="O62" s="1">
        <v>0</v>
      </c>
    </row>
    <row r="63" spans="1:15">
      <c r="A63" s="22" t="s">
        <v>20</v>
      </c>
      <c r="B63" s="32"/>
      <c r="C63" s="32"/>
      <c r="D63" s="32"/>
      <c r="E63" s="32"/>
      <c r="F63" s="32"/>
      <c r="G63" s="32"/>
      <c r="H63" s="32"/>
      <c r="I63" s="32"/>
      <c r="J63" s="32"/>
      <c r="K63" s="32">
        <v>3</v>
      </c>
      <c r="L63" s="32"/>
      <c r="M63" s="32"/>
      <c r="N63" s="29">
        <f t="shared" si="57"/>
        <v>3</v>
      </c>
      <c r="O63" s="1">
        <v>0</v>
      </c>
    </row>
    <row r="64" spans="1:15">
      <c r="A64" s="22" t="s">
        <v>32</v>
      </c>
      <c r="B64" s="32"/>
      <c r="C64" s="32"/>
      <c r="D64" s="32"/>
      <c r="E64" s="32"/>
      <c r="F64" s="32"/>
      <c r="G64" s="32"/>
      <c r="H64" s="32">
        <v>1522</v>
      </c>
      <c r="I64" s="32">
        <v>698</v>
      </c>
      <c r="J64" s="32">
        <v>844</v>
      </c>
      <c r="K64" s="32">
        <v>772</v>
      </c>
      <c r="L64" s="32">
        <v>915</v>
      </c>
      <c r="M64" s="32"/>
      <c r="N64" s="29">
        <f t="shared" si="57"/>
        <v>4751</v>
      </c>
      <c r="O64" s="1">
        <v>0</v>
      </c>
    </row>
    <row r="65" spans="1:15">
      <c r="A65" s="22" t="s">
        <v>38</v>
      </c>
      <c r="B65" s="32"/>
      <c r="C65" s="32"/>
      <c r="D65" s="32"/>
      <c r="E65" s="32"/>
      <c r="F65" s="32"/>
      <c r="G65" s="32"/>
      <c r="H65" s="32">
        <v>490</v>
      </c>
      <c r="I65" s="32">
        <v>323</v>
      </c>
      <c r="J65" s="32">
        <v>325</v>
      </c>
      <c r="K65" s="32"/>
      <c r="L65" s="32">
        <v>17</v>
      </c>
      <c r="M65" s="32"/>
      <c r="N65" s="29">
        <f t="shared" si="57"/>
        <v>1155</v>
      </c>
      <c r="O65" s="1">
        <f>N65</f>
        <v>1155</v>
      </c>
    </row>
    <row r="66" spans="1:15" ht="19.5" thickBot="1">
      <c r="A66" s="22" t="s">
        <v>39</v>
      </c>
      <c r="H66" s="2">
        <v>700</v>
      </c>
      <c r="I66" s="2">
        <v>611</v>
      </c>
      <c r="J66" s="2">
        <v>982</v>
      </c>
      <c r="K66" s="2">
        <v>934</v>
      </c>
      <c r="L66" s="2">
        <v>549</v>
      </c>
      <c r="N66" s="29">
        <f t="shared" si="57"/>
        <v>3776</v>
      </c>
      <c r="O66" s="1">
        <f>N66</f>
        <v>3776</v>
      </c>
    </row>
    <row r="67" spans="1:15" ht="19.5" thickBot="1">
      <c r="A67" s="23" t="s">
        <v>23</v>
      </c>
      <c r="B67" s="20">
        <f>B54+B55</f>
        <v>0</v>
      </c>
      <c r="C67" s="13">
        <f t="shared" ref="C67:M67" si="70">C54+C55</f>
        <v>0</v>
      </c>
      <c r="D67" s="13">
        <f t="shared" si="70"/>
        <v>0</v>
      </c>
      <c r="E67" s="13">
        <f t="shared" si="70"/>
        <v>0</v>
      </c>
      <c r="F67" s="13">
        <f t="shared" si="70"/>
        <v>0</v>
      </c>
      <c r="G67" s="13">
        <f t="shared" si="70"/>
        <v>0</v>
      </c>
      <c r="H67" s="13">
        <f t="shared" si="70"/>
        <v>7101</v>
      </c>
      <c r="I67" s="13">
        <f t="shared" si="70"/>
        <v>4890</v>
      </c>
      <c r="J67" s="13">
        <f t="shared" si="70"/>
        <v>8856</v>
      </c>
      <c r="K67" s="13">
        <f t="shared" si="70"/>
        <v>8177</v>
      </c>
      <c r="L67" s="13">
        <f t="shared" si="70"/>
        <v>8600</v>
      </c>
      <c r="M67" s="27">
        <f t="shared" si="70"/>
        <v>0</v>
      </c>
      <c r="N67" s="30">
        <f>N54+N55</f>
        <v>37624</v>
      </c>
    </row>
    <row r="68" spans="1:15" ht="45" customHeight="1" thickBot="1"/>
    <row r="69" spans="1:15">
      <c r="A69" s="6"/>
      <c r="B69" s="205" t="s">
        <v>35</v>
      </c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7" t="s">
        <v>40</v>
      </c>
    </row>
    <row r="70" spans="1:15" ht="16.5" thickBot="1">
      <c r="A70" s="21"/>
      <c r="B70" s="16" t="s">
        <v>2</v>
      </c>
      <c r="C70" s="9" t="s">
        <v>3</v>
      </c>
      <c r="D70" s="9" t="s">
        <v>4</v>
      </c>
      <c r="E70" s="9" t="s">
        <v>5</v>
      </c>
      <c r="F70" s="9" t="s">
        <v>6</v>
      </c>
      <c r="G70" s="9" t="s">
        <v>7</v>
      </c>
      <c r="H70" s="9" t="s">
        <v>8</v>
      </c>
      <c r="I70" s="9" t="s">
        <v>9</v>
      </c>
      <c r="J70" s="9" t="s">
        <v>10</v>
      </c>
      <c r="K70" s="9" t="s">
        <v>11</v>
      </c>
      <c r="L70" s="9" t="s">
        <v>12</v>
      </c>
      <c r="M70" s="9" t="s">
        <v>13</v>
      </c>
      <c r="N70" s="208"/>
    </row>
    <row r="71" spans="1:15" ht="19.5" thickBot="1">
      <c r="A71" s="14" t="s">
        <v>0</v>
      </c>
      <c r="B71" s="17"/>
      <c r="C71" s="8"/>
      <c r="D71" s="8"/>
      <c r="E71" s="8"/>
      <c r="F71" s="8">
        <v>566</v>
      </c>
      <c r="G71" s="8">
        <v>537</v>
      </c>
      <c r="H71" s="8">
        <v>623</v>
      </c>
      <c r="I71" s="8">
        <v>768</v>
      </c>
      <c r="J71" s="8">
        <v>678</v>
      </c>
      <c r="K71" s="8">
        <v>773</v>
      </c>
      <c r="L71" s="8">
        <v>534</v>
      </c>
      <c r="M71" s="24">
        <v>405</v>
      </c>
      <c r="N71" s="28">
        <f>SUM(B71:M71)</f>
        <v>4884</v>
      </c>
    </row>
    <row r="72" spans="1:15">
      <c r="A72" s="15" t="s">
        <v>1</v>
      </c>
      <c r="B72" s="18">
        <f>B73</f>
        <v>0</v>
      </c>
      <c r="C72" s="18">
        <f t="shared" ref="C72:M72" si="71">C73</f>
        <v>0</v>
      </c>
      <c r="D72" s="18">
        <f t="shared" si="71"/>
        <v>0</v>
      </c>
      <c r="E72" s="18">
        <f t="shared" si="71"/>
        <v>0</v>
      </c>
      <c r="F72" s="18">
        <f t="shared" si="71"/>
        <v>0</v>
      </c>
      <c r="G72" s="18">
        <f t="shared" si="71"/>
        <v>0</v>
      </c>
      <c r="H72" s="18">
        <f t="shared" si="71"/>
        <v>1422</v>
      </c>
      <c r="I72" s="18">
        <f t="shared" si="71"/>
        <v>67</v>
      </c>
      <c r="J72" s="18">
        <f t="shared" si="71"/>
        <v>370</v>
      </c>
      <c r="K72" s="18">
        <f t="shared" si="71"/>
        <v>406</v>
      </c>
      <c r="L72" s="18">
        <f t="shared" si="71"/>
        <v>437</v>
      </c>
      <c r="M72" s="18">
        <f t="shared" si="71"/>
        <v>768</v>
      </c>
      <c r="N72" s="15">
        <f>SUM(B72:M72)</f>
        <v>3470</v>
      </c>
    </row>
    <row r="73" spans="1:15">
      <c r="A73" s="6" t="s">
        <v>15</v>
      </c>
      <c r="B73" s="19">
        <f>SUM(B74)</f>
        <v>0</v>
      </c>
      <c r="C73" s="19">
        <f t="shared" ref="C73:M73" si="72">SUM(C74)</f>
        <v>0</v>
      </c>
      <c r="D73" s="19">
        <f t="shared" si="72"/>
        <v>0</v>
      </c>
      <c r="E73" s="19">
        <f t="shared" si="72"/>
        <v>0</v>
      </c>
      <c r="F73" s="19">
        <f t="shared" si="72"/>
        <v>0</v>
      </c>
      <c r="G73" s="19">
        <f t="shared" si="72"/>
        <v>0</v>
      </c>
      <c r="H73" s="19">
        <f t="shared" si="72"/>
        <v>1422</v>
      </c>
      <c r="I73" s="19">
        <f t="shared" si="72"/>
        <v>67</v>
      </c>
      <c r="J73" s="19">
        <f t="shared" si="72"/>
        <v>370</v>
      </c>
      <c r="K73" s="19">
        <f t="shared" si="72"/>
        <v>406</v>
      </c>
      <c r="L73" s="19">
        <f t="shared" si="72"/>
        <v>437</v>
      </c>
      <c r="M73" s="19">
        <f t="shared" si="72"/>
        <v>768</v>
      </c>
      <c r="N73" s="11">
        <f>SUM(B73:M73)</f>
        <v>3470</v>
      </c>
    </row>
    <row r="74" spans="1:15" ht="19.5" thickBot="1">
      <c r="A74" s="22" t="s">
        <v>17</v>
      </c>
      <c r="H74" s="2">
        <v>1422</v>
      </c>
      <c r="I74" s="2">
        <v>67</v>
      </c>
      <c r="J74" s="2">
        <v>370</v>
      </c>
      <c r="K74" s="2">
        <v>406</v>
      </c>
      <c r="L74" s="2">
        <v>437</v>
      </c>
      <c r="M74" s="2">
        <v>768</v>
      </c>
      <c r="N74" s="29">
        <f>SUM(B74:M74)</f>
        <v>3470</v>
      </c>
      <c r="O74" s="1">
        <v>0</v>
      </c>
    </row>
    <row r="75" spans="1:15" ht="19.5" thickBot="1">
      <c r="A75" s="7" t="s">
        <v>23</v>
      </c>
      <c r="B75" s="33">
        <f>B71+B72</f>
        <v>0</v>
      </c>
      <c r="C75" s="33">
        <f t="shared" ref="C75:M75" si="73">C71+C72</f>
        <v>0</v>
      </c>
      <c r="D75" s="33">
        <f t="shared" si="73"/>
        <v>0</v>
      </c>
      <c r="E75" s="33">
        <f t="shared" si="73"/>
        <v>0</v>
      </c>
      <c r="F75" s="33">
        <f t="shared" si="73"/>
        <v>566</v>
      </c>
      <c r="G75" s="33">
        <f t="shared" si="73"/>
        <v>537</v>
      </c>
      <c r="H75" s="33">
        <f t="shared" si="73"/>
        <v>2045</v>
      </c>
      <c r="I75" s="33">
        <f t="shared" si="73"/>
        <v>835</v>
      </c>
      <c r="J75" s="33">
        <f t="shared" si="73"/>
        <v>1048</v>
      </c>
      <c r="K75" s="33">
        <f t="shared" si="73"/>
        <v>1179</v>
      </c>
      <c r="L75" s="33">
        <f t="shared" si="73"/>
        <v>971</v>
      </c>
      <c r="M75" s="33">
        <f t="shared" si="73"/>
        <v>1173</v>
      </c>
      <c r="N75" s="34">
        <f>SUM(B75:M75)</f>
        <v>8354</v>
      </c>
    </row>
    <row r="76" spans="1:15" ht="55.5" customHeight="1" thickBot="1"/>
    <row r="77" spans="1:15">
      <c r="A77" s="6"/>
      <c r="B77" s="205" t="s">
        <v>36</v>
      </c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7" t="s">
        <v>40</v>
      </c>
    </row>
    <row r="78" spans="1:15" ht="16.5" thickBot="1">
      <c r="A78" s="21"/>
      <c r="B78" s="16" t="s">
        <v>2</v>
      </c>
      <c r="C78" s="9" t="s">
        <v>3</v>
      </c>
      <c r="D78" s="9" t="s">
        <v>4</v>
      </c>
      <c r="E78" s="9" t="s">
        <v>5</v>
      </c>
      <c r="F78" s="9" t="s">
        <v>6</v>
      </c>
      <c r="G78" s="9" t="s">
        <v>7</v>
      </c>
      <c r="H78" s="9" t="s">
        <v>8</v>
      </c>
      <c r="I78" s="9" t="s">
        <v>9</v>
      </c>
      <c r="J78" s="9" t="s">
        <v>10</v>
      </c>
      <c r="K78" s="9" t="s">
        <v>11</v>
      </c>
      <c r="L78" s="9" t="s">
        <v>12</v>
      </c>
      <c r="M78" s="9" t="s">
        <v>13</v>
      </c>
      <c r="N78" s="208"/>
    </row>
    <row r="79" spans="1:15" ht="19.5" thickBot="1">
      <c r="A79" s="14" t="s">
        <v>0</v>
      </c>
      <c r="B79" s="17">
        <v>1381</v>
      </c>
      <c r="C79" s="8">
        <v>1295</v>
      </c>
      <c r="D79" s="8">
        <v>1245</v>
      </c>
      <c r="E79" s="8">
        <v>1180</v>
      </c>
      <c r="F79" s="8">
        <v>1100</v>
      </c>
      <c r="G79" s="8">
        <v>1056</v>
      </c>
      <c r="H79" s="8">
        <v>636</v>
      </c>
      <c r="I79" s="8">
        <v>617</v>
      </c>
      <c r="J79" s="8">
        <v>620</v>
      </c>
      <c r="K79" s="8">
        <v>1074</v>
      </c>
      <c r="L79" s="8">
        <v>212</v>
      </c>
      <c r="M79" s="24"/>
      <c r="N79" s="28">
        <f>SUM(B79:M79)</f>
        <v>10416</v>
      </c>
    </row>
    <row r="82" spans="1:14">
      <c r="A82" s="3" t="s">
        <v>41</v>
      </c>
      <c r="N82" s="3">
        <f>N5+N20+N39+N71+N79+N54</f>
        <v>260361</v>
      </c>
    </row>
    <row r="83" spans="1:14">
      <c r="A83" s="3" t="s">
        <v>42</v>
      </c>
      <c r="N83" s="36">
        <f>N6+N21+N40+N72+N55</f>
        <v>103402</v>
      </c>
    </row>
    <row r="85" spans="1:14">
      <c r="M85" s="2" t="s">
        <v>45</v>
      </c>
      <c r="N85" s="1">
        <f>SUM(N82:N84)</f>
        <v>363763</v>
      </c>
    </row>
    <row r="86" spans="1:14">
      <c r="A86" s="210" t="s">
        <v>43</v>
      </c>
      <c r="B86" s="210"/>
      <c r="C86" s="210"/>
      <c r="D86" s="210"/>
      <c r="E86" s="210"/>
      <c r="F86" s="210"/>
      <c r="G86" s="210"/>
    </row>
    <row r="109" spans="1:14" ht="19.5" thickBot="1"/>
    <row r="110" spans="1:14">
      <c r="A110" s="6"/>
      <c r="B110" s="205" t="s">
        <v>14</v>
      </c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7" t="s">
        <v>40</v>
      </c>
    </row>
    <row r="111" spans="1:14" ht="16.5" thickBot="1">
      <c r="A111" s="21"/>
      <c r="B111" s="16" t="s">
        <v>2</v>
      </c>
      <c r="C111" s="9" t="s">
        <v>3</v>
      </c>
      <c r="D111" s="9" t="s">
        <v>4</v>
      </c>
      <c r="E111" s="9" t="s">
        <v>5</v>
      </c>
      <c r="F111" s="9" t="s">
        <v>6</v>
      </c>
      <c r="G111" s="9" t="s">
        <v>7</v>
      </c>
      <c r="H111" s="9" t="s">
        <v>8</v>
      </c>
      <c r="I111" s="9" t="s">
        <v>9</v>
      </c>
      <c r="J111" s="9" t="s">
        <v>10</v>
      </c>
      <c r="K111" s="9" t="s">
        <v>11</v>
      </c>
      <c r="L111" s="9" t="s">
        <v>12</v>
      </c>
      <c r="M111" s="9" t="s">
        <v>13</v>
      </c>
      <c r="N111" s="208"/>
    </row>
    <row r="112" spans="1:14" ht="19.5" thickBot="1">
      <c r="A112" s="14" t="s">
        <v>0</v>
      </c>
      <c r="B112" s="17">
        <v>2516</v>
      </c>
      <c r="C112" s="8">
        <v>1943</v>
      </c>
      <c r="D112" s="8">
        <v>1585</v>
      </c>
      <c r="E112" s="8">
        <v>2161</v>
      </c>
      <c r="F112" s="8">
        <v>1668</v>
      </c>
      <c r="G112" s="8">
        <v>2423</v>
      </c>
      <c r="H112" s="8">
        <v>2552</v>
      </c>
      <c r="I112" s="8">
        <v>1579</v>
      </c>
      <c r="J112" s="8">
        <v>2532</v>
      </c>
      <c r="K112" s="8">
        <v>2830</v>
      </c>
      <c r="L112" s="8"/>
      <c r="M112" s="24"/>
      <c r="N112" s="28">
        <f>SUM(B112:M112)</f>
        <v>21789</v>
      </c>
    </row>
    <row r="113" spans="1:14" ht="19.5" thickBot="1"/>
    <row r="114" spans="1:14">
      <c r="A114" s="6"/>
      <c r="B114" s="205" t="s">
        <v>25</v>
      </c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7" t="s">
        <v>40</v>
      </c>
    </row>
    <row r="115" spans="1:14" ht="16.5" thickBot="1">
      <c r="A115" s="21"/>
      <c r="B115" s="16" t="s">
        <v>2</v>
      </c>
      <c r="C115" s="9" t="s">
        <v>3</v>
      </c>
      <c r="D115" s="9" t="s">
        <v>4</v>
      </c>
      <c r="E115" s="9" t="s">
        <v>5</v>
      </c>
      <c r="F115" s="9" t="s">
        <v>6</v>
      </c>
      <c r="G115" s="9" t="s">
        <v>7</v>
      </c>
      <c r="H115" s="9" t="s">
        <v>8</v>
      </c>
      <c r="I115" s="9" t="s">
        <v>9</v>
      </c>
      <c r="J115" s="9" t="s">
        <v>10</v>
      </c>
      <c r="K115" s="9" t="s">
        <v>11</v>
      </c>
      <c r="L115" s="9" t="s">
        <v>12</v>
      </c>
      <c r="M115" s="9" t="s">
        <v>13</v>
      </c>
      <c r="N115" s="208"/>
    </row>
    <row r="116" spans="1:14" ht="19.5" thickBot="1">
      <c r="A116" s="14" t="s">
        <v>0</v>
      </c>
      <c r="B116" s="17">
        <v>10878</v>
      </c>
      <c r="C116" s="8">
        <v>6111</v>
      </c>
      <c r="D116" s="8">
        <v>9038</v>
      </c>
      <c r="E116" s="8">
        <v>9581</v>
      </c>
      <c r="F116" s="8">
        <v>9053</v>
      </c>
      <c r="G116" s="8">
        <v>6026</v>
      </c>
      <c r="H116" s="8">
        <v>7622</v>
      </c>
      <c r="I116" s="8">
        <v>6526</v>
      </c>
      <c r="J116" s="8">
        <v>6835</v>
      </c>
      <c r="K116" s="8">
        <v>7886</v>
      </c>
      <c r="L116" s="8"/>
      <c r="M116" s="24"/>
      <c r="N116" s="28">
        <f>SUM(B116:M116)</f>
        <v>79556</v>
      </c>
    </row>
    <row r="117" spans="1:14" ht="19.5" thickBot="1"/>
    <row r="118" spans="1:14">
      <c r="A118" s="6"/>
      <c r="B118" s="205" t="s">
        <v>33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7" t="s">
        <v>40</v>
      </c>
    </row>
    <row r="119" spans="1:14" ht="16.5" thickBot="1">
      <c r="A119" s="21"/>
      <c r="B119" s="16" t="s">
        <v>2</v>
      </c>
      <c r="C119" s="9" t="s">
        <v>3</v>
      </c>
      <c r="D119" s="9" t="s">
        <v>4</v>
      </c>
      <c r="E119" s="9" t="s">
        <v>5</v>
      </c>
      <c r="F119" s="9" t="s">
        <v>6</v>
      </c>
      <c r="G119" s="9" t="s">
        <v>7</v>
      </c>
      <c r="H119" s="9" t="s">
        <v>8</v>
      </c>
      <c r="I119" s="9" t="s">
        <v>9</v>
      </c>
      <c r="J119" s="9" t="s">
        <v>10</v>
      </c>
      <c r="K119" s="9" t="s">
        <v>11</v>
      </c>
      <c r="L119" s="9" t="s">
        <v>12</v>
      </c>
      <c r="M119" s="9" t="s">
        <v>13</v>
      </c>
      <c r="N119" s="208"/>
    </row>
    <row r="120" spans="1:14" ht="19.5" thickBot="1">
      <c r="A120" s="14" t="s">
        <v>0</v>
      </c>
      <c r="B120" s="17">
        <v>10951</v>
      </c>
      <c r="C120" s="8">
        <v>9623</v>
      </c>
      <c r="D120" s="8">
        <v>9222</v>
      </c>
      <c r="E120" s="8">
        <v>8952</v>
      </c>
      <c r="F120" s="8">
        <v>16146</v>
      </c>
      <c r="G120" s="8">
        <v>15365</v>
      </c>
      <c r="H120" s="8">
        <v>3946</v>
      </c>
      <c r="I120" s="8">
        <v>4506</v>
      </c>
      <c r="J120" s="8">
        <v>7636</v>
      </c>
      <c r="K120" s="8">
        <v>10993</v>
      </c>
      <c r="L120" s="8"/>
      <c r="M120" s="24"/>
      <c r="N120" s="28">
        <f>SUM(B120:M120)</f>
        <v>97340</v>
      </c>
    </row>
    <row r="121" spans="1:14" ht="19.5" thickBot="1"/>
    <row r="122" spans="1:14">
      <c r="A122" s="6"/>
      <c r="B122" s="205" t="s">
        <v>35</v>
      </c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7" t="s">
        <v>40</v>
      </c>
    </row>
    <row r="123" spans="1:14" ht="16.5" thickBot="1">
      <c r="A123" s="21"/>
      <c r="B123" s="16" t="s">
        <v>2</v>
      </c>
      <c r="C123" s="9" t="s">
        <v>3</v>
      </c>
      <c r="D123" s="9" t="s">
        <v>4</v>
      </c>
      <c r="E123" s="9" t="s">
        <v>5</v>
      </c>
      <c r="F123" s="9" t="s">
        <v>6</v>
      </c>
      <c r="G123" s="9" t="s">
        <v>7</v>
      </c>
      <c r="H123" s="9" t="s">
        <v>8</v>
      </c>
      <c r="I123" s="9" t="s">
        <v>9</v>
      </c>
      <c r="J123" s="9" t="s">
        <v>10</v>
      </c>
      <c r="K123" s="9" t="s">
        <v>11</v>
      </c>
      <c r="L123" s="9" t="s">
        <v>12</v>
      </c>
      <c r="M123" s="9" t="s">
        <v>13</v>
      </c>
      <c r="N123" s="208"/>
    </row>
    <row r="124" spans="1:14" ht="19.5" thickBot="1">
      <c r="A124" s="14" t="s">
        <v>0</v>
      </c>
      <c r="B124" s="17"/>
      <c r="C124" s="8"/>
      <c r="D124" s="8"/>
      <c r="E124" s="8"/>
      <c r="F124" s="8">
        <v>566</v>
      </c>
      <c r="G124" s="8">
        <v>537</v>
      </c>
      <c r="H124" s="8">
        <v>623</v>
      </c>
      <c r="I124" s="8">
        <v>768</v>
      </c>
      <c r="J124" s="8">
        <v>678</v>
      </c>
      <c r="K124" s="8">
        <v>773</v>
      </c>
      <c r="L124" s="8"/>
      <c r="M124" s="24"/>
      <c r="N124" s="28">
        <f>SUM(B124:M124)</f>
        <v>3945</v>
      </c>
    </row>
    <row r="125" spans="1:14" ht="19.5" thickBot="1"/>
    <row r="126" spans="1:14">
      <c r="A126" s="6"/>
      <c r="B126" s="205" t="s">
        <v>36</v>
      </c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7" t="s">
        <v>40</v>
      </c>
    </row>
    <row r="127" spans="1:14" ht="16.5" thickBot="1">
      <c r="A127" s="21"/>
      <c r="B127" s="16" t="s">
        <v>2</v>
      </c>
      <c r="C127" s="9" t="s">
        <v>3</v>
      </c>
      <c r="D127" s="9" t="s">
        <v>4</v>
      </c>
      <c r="E127" s="9" t="s">
        <v>5</v>
      </c>
      <c r="F127" s="9" t="s">
        <v>6</v>
      </c>
      <c r="G127" s="9" t="s">
        <v>7</v>
      </c>
      <c r="H127" s="9" t="s">
        <v>8</v>
      </c>
      <c r="I127" s="9" t="s">
        <v>9</v>
      </c>
      <c r="J127" s="9" t="s">
        <v>10</v>
      </c>
      <c r="K127" s="9" t="s">
        <v>11</v>
      </c>
      <c r="L127" s="9" t="s">
        <v>12</v>
      </c>
      <c r="M127" s="9" t="s">
        <v>13</v>
      </c>
      <c r="N127" s="208"/>
    </row>
    <row r="128" spans="1:14" ht="19.5" thickBot="1">
      <c r="A128" s="14" t="s">
        <v>0</v>
      </c>
      <c r="B128" s="17">
        <v>1381</v>
      </c>
      <c r="C128" s="8">
        <v>1295</v>
      </c>
      <c r="D128" s="8">
        <v>1245</v>
      </c>
      <c r="E128" s="8">
        <v>1180</v>
      </c>
      <c r="F128" s="8">
        <v>1100</v>
      </c>
      <c r="G128" s="8">
        <v>1056</v>
      </c>
      <c r="H128" s="8">
        <v>636</v>
      </c>
      <c r="I128" s="8">
        <v>617</v>
      </c>
      <c r="J128" s="8">
        <v>620</v>
      </c>
      <c r="K128" s="8">
        <v>1074</v>
      </c>
      <c r="L128" s="8"/>
      <c r="M128" s="24"/>
      <c r="N128" s="28">
        <f>SUM(B128:M128)</f>
        <v>10204</v>
      </c>
    </row>
  </sheetData>
  <mergeCells count="25">
    <mergeCell ref="A86:G86"/>
    <mergeCell ref="B37:M37"/>
    <mergeCell ref="N37:N38"/>
    <mergeCell ref="B69:M69"/>
    <mergeCell ref="N69:N70"/>
    <mergeCell ref="B77:M77"/>
    <mergeCell ref="N77:N78"/>
    <mergeCell ref="B52:M52"/>
    <mergeCell ref="N52:N53"/>
    <mergeCell ref="B3:M3"/>
    <mergeCell ref="A1:M1"/>
    <mergeCell ref="A2:M2"/>
    <mergeCell ref="N3:N4"/>
    <mergeCell ref="B18:M18"/>
    <mergeCell ref="N18:N19"/>
    <mergeCell ref="B122:M122"/>
    <mergeCell ref="N122:N123"/>
    <mergeCell ref="B126:M126"/>
    <mergeCell ref="N126:N127"/>
    <mergeCell ref="B110:M110"/>
    <mergeCell ref="N110:N111"/>
    <mergeCell ref="B114:M114"/>
    <mergeCell ref="N114:N115"/>
    <mergeCell ref="B118:M118"/>
    <mergeCell ref="N118:N119"/>
  </mergeCells>
  <pageMargins left="0.11811023622047245" right="0.11811023622047245" top="0.74803149606299213" bottom="0.15748031496062992" header="0" footer="0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41"/>
  <sheetViews>
    <sheetView topLeftCell="A73" workbookViewId="0">
      <selection activeCell="C115" sqref="C115"/>
    </sheetView>
  </sheetViews>
  <sheetFormatPr defaultRowHeight="18.75"/>
  <cols>
    <col min="1" max="1" width="31.28515625" style="3" customWidth="1"/>
    <col min="2" max="2" width="13.28515625" style="3" customWidth="1"/>
    <col min="3" max="3" width="9.85546875" style="2" customWidth="1"/>
    <col min="4" max="4" width="10" style="2" customWidth="1"/>
    <col min="5" max="5" width="8.42578125" style="2" customWidth="1"/>
    <col min="6" max="6" width="9.140625" style="2" customWidth="1"/>
    <col min="7" max="7" width="9.42578125" style="2" customWidth="1"/>
    <col min="8" max="8" width="9.140625" style="2" customWidth="1"/>
    <col min="9" max="9" width="8.85546875" style="2" customWidth="1"/>
    <col min="10" max="10" width="9" style="2" customWidth="1"/>
    <col min="11" max="11" width="9.85546875" style="2" customWidth="1"/>
    <col min="12" max="12" width="9.5703125" style="2" customWidth="1"/>
    <col min="13" max="13" width="8.28515625" style="2" customWidth="1"/>
    <col min="14" max="14" width="9" style="2" customWidth="1"/>
    <col min="15" max="15" width="10.140625" style="1" customWidth="1"/>
    <col min="16" max="16384" width="9.140625" style="1"/>
  </cols>
  <sheetData>
    <row r="1" spans="1:15" ht="19.5" thickBot="1">
      <c r="A1" s="209" t="s">
        <v>46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5" ht="8.25" hidden="1" customHeight="1" thickBo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5" ht="17.25" customHeight="1">
      <c r="A3" s="6"/>
      <c r="B3" s="39"/>
      <c r="C3" s="205" t="s">
        <v>14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7" t="s">
        <v>40</v>
      </c>
    </row>
    <row r="4" spans="1:15" s="4" customFormat="1" ht="16.5" thickBot="1">
      <c r="A4" s="21"/>
      <c r="B4" s="40"/>
      <c r="C4" s="16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208"/>
    </row>
    <row r="5" spans="1:15" s="3" customFormat="1" ht="19.5" thickBot="1">
      <c r="A5" s="14" t="s">
        <v>0</v>
      </c>
      <c r="B5" s="41"/>
      <c r="C5" s="17">
        <v>2307</v>
      </c>
      <c r="D5" s="8">
        <v>1979</v>
      </c>
      <c r="E5" s="8">
        <v>1706</v>
      </c>
      <c r="F5" s="8">
        <v>2139</v>
      </c>
      <c r="G5" s="8">
        <v>1119</v>
      </c>
      <c r="H5" s="8">
        <v>1771</v>
      </c>
      <c r="I5" s="8">
        <v>1276</v>
      </c>
      <c r="J5" s="8">
        <v>2576</v>
      </c>
      <c r="K5" s="8">
        <v>2410</v>
      </c>
      <c r="L5" s="8">
        <v>2259</v>
      </c>
      <c r="M5" s="8">
        <v>1808</v>
      </c>
      <c r="N5" s="24"/>
      <c r="O5" s="28">
        <f>SUM(C5:N5)</f>
        <v>21350</v>
      </c>
    </row>
    <row r="6" spans="1:15" s="3" customFormat="1">
      <c r="A6" s="15" t="s">
        <v>1</v>
      </c>
      <c r="B6" s="42"/>
      <c r="C6" s="18">
        <f>C7+C11</f>
        <v>948</v>
      </c>
      <c r="D6" s="12">
        <f t="shared" ref="D6:N6" si="0">D7+D11</f>
        <v>1024</v>
      </c>
      <c r="E6" s="12">
        <f t="shared" si="0"/>
        <v>999</v>
      </c>
      <c r="F6" s="12">
        <f t="shared" si="0"/>
        <v>906</v>
      </c>
      <c r="G6" s="12">
        <f t="shared" si="0"/>
        <v>612</v>
      </c>
      <c r="H6" s="12">
        <f t="shared" si="0"/>
        <v>666</v>
      </c>
      <c r="I6" s="12">
        <f t="shared" si="0"/>
        <v>617</v>
      </c>
      <c r="J6" s="12">
        <f t="shared" si="0"/>
        <v>779</v>
      </c>
      <c r="K6" s="12">
        <f t="shared" si="0"/>
        <v>780</v>
      </c>
      <c r="L6" s="12">
        <f t="shared" si="0"/>
        <v>687</v>
      </c>
      <c r="M6" s="12">
        <f t="shared" si="0"/>
        <v>920</v>
      </c>
      <c r="N6" s="25">
        <f t="shared" si="0"/>
        <v>851</v>
      </c>
      <c r="O6" s="15">
        <f t="shared" ref="O6:O16" si="1">SUM(C6:N6)</f>
        <v>9789</v>
      </c>
    </row>
    <row r="7" spans="1:15" s="5" customFormat="1">
      <c r="A7" s="6" t="s">
        <v>15</v>
      </c>
      <c r="B7" s="43"/>
      <c r="C7" s="19">
        <f>SUM(C8:C10)</f>
        <v>212</v>
      </c>
      <c r="D7" s="10">
        <f t="shared" ref="D7:N7" si="2">SUM(D8:D10)</f>
        <v>88</v>
      </c>
      <c r="E7" s="10">
        <f t="shared" si="2"/>
        <v>104</v>
      </c>
      <c r="F7" s="10">
        <f t="shared" si="2"/>
        <v>75</v>
      </c>
      <c r="G7" s="10">
        <f t="shared" si="2"/>
        <v>26</v>
      </c>
      <c r="H7" s="10">
        <f t="shared" si="2"/>
        <v>45</v>
      </c>
      <c r="I7" s="10">
        <f t="shared" si="2"/>
        <v>22</v>
      </c>
      <c r="J7" s="10">
        <f t="shared" si="2"/>
        <v>39</v>
      </c>
      <c r="K7" s="10">
        <f t="shared" si="2"/>
        <v>39</v>
      </c>
      <c r="L7" s="10">
        <f t="shared" si="2"/>
        <v>33</v>
      </c>
      <c r="M7" s="10">
        <f t="shared" si="2"/>
        <v>69</v>
      </c>
      <c r="N7" s="26">
        <f t="shared" si="2"/>
        <v>0</v>
      </c>
      <c r="O7" s="11">
        <f t="shared" si="1"/>
        <v>752</v>
      </c>
    </row>
    <row r="8" spans="1:15">
      <c r="A8" s="22" t="s">
        <v>16</v>
      </c>
      <c r="B8" s="44"/>
      <c r="C8" s="2">
        <v>30</v>
      </c>
      <c r="D8" s="2">
        <v>5</v>
      </c>
      <c r="E8" s="2">
        <v>2</v>
      </c>
      <c r="O8" s="29">
        <f t="shared" si="1"/>
        <v>37</v>
      </c>
    </row>
    <row r="9" spans="1:15">
      <c r="A9" s="22" t="s">
        <v>17</v>
      </c>
      <c r="B9" s="44"/>
      <c r="C9" s="2">
        <v>114</v>
      </c>
      <c r="D9" s="2">
        <v>83</v>
      </c>
      <c r="E9" s="2">
        <v>102</v>
      </c>
      <c r="F9" s="2">
        <v>75</v>
      </c>
      <c r="G9" s="2">
        <v>26</v>
      </c>
      <c r="H9" s="2">
        <v>45</v>
      </c>
      <c r="I9" s="2">
        <v>22</v>
      </c>
      <c r="J9" s="2">
        <v>39</v>
      </c>
      <c r="K9" s="2">
        <v>39</v>
      </c>
      <c r="L9" s="2">
        <v>33</v>
      </c>
      <c r="M9" s="2">
        <v>69</v>
      </c>
      <c r="O9" s="29">
        <f t="shared" si="1"/>
        <v>647</v>
      </c>
    </row>
    <row r="10" spans="1:15" ht="16.5" customHeight="1">
      <c r="A10" s="22" t="s">
        <v>18</v>
      </c>
      <c r="B10" s="44"/>
      <c r="C10" s="2">
        <v>68</v>
      </c>
      <c r="O10" s="29">
        <f t="shared" si="1"/>
        <v>68</v>
      </c>
    </row>
    <row r="11" spans="1:15" s="5" customFormat="1">
      <c r="A11" s="6" t="s">
        <v>19</v>
      </c>
      <c r="B11" s="43"/>
      <c r="C11" s="19">
        <f>SUM(C12:C16)</f>
        <v>736</v>
      </c>
      <c r="D11" s="10">
        <f t="shared" ref="D11:N11" si="3">SUM(D12:D16)</f>
        <v>936</v>
      </c>
      <c r="E11" s="10">
        <f t="shared" si="3"/>
        <v>895</v>
      </c>
      <c r="F11" s="10">
        <f t="shared" si="3"/>
        <v>831</v>
      </c>
      <c r="G11" s="10">
        <f t="shared" si="3"/>
        <v>586</v>
      </c>
      <c r="H11" s="10">
        <f t="shared" si="3"/>
        <v>621</v>
      </c>
      <c r="I11" s="10">
        <f t="shared" si="3"/>
        <v>595</v>
      </c>
      <c r="J11" s="10">
        <f t="shared" si="3"/>
        <v>740</v>
      </c>
      <c r="K11" s="10">
        <f t="shared" si="3"/>
        <v>741</v>
      </c>
      <c r="L11" s="10">
        <f t="shared" si="3"/>
        <v>654</v>
      </c>
      <c r="M11" s="10">
        <f t="shared" si="3"/>
        <v>851</v>
      </c>
      <c r="N11" s="26">
        <f t="shared" si="3"/>
        <v>851</v>
      </c>
      <c r="O11" s="11">
        <f t="shared" si="1"/>
        <v>9037</v>
      </c>
    </row>
    <row r="12" spans="1:15">
      <c r="A12" s="22" t="s">
        <v>20</v>
      </c>
      <c r="B12" s="44"/>
      <c r="O12" s="29">
        <f t="shared" si="1"/>
        <v>0</v>
      </c>
    </row>
    <row r="13" spans="1:15">
      <c r="A13" s="22" t="s">
        <v>21</v>
      </c>
      <c r="B13" s="44"/>
      <c r="C13" s="2">
        <v>67</v>
      </c>
      <c r="D13" s="2">
        <v>91</v>
      </c>
      <c r="E13" s="2">
        <v>45</v>
      </c>
      <c r="F13" s="2">
        <v>89</v>
      </c>
      <c r="G13" s="2">
        <v>62</v>
      </c>
      <c r="H13" s="2">
        <v>79</v>
      </c>
      <c r="I13" s="2">
        <v>49</v>
      </c>
      <c r="J13" s="2">
        <v>180</v>
      </c>
      <c r="K13" s="2">
        <v>149</v>
      </c>
      <c r="L13" s="2">
        <v>102</v>
      </c>
      <c r="M13" s="2">
        <v>96</v>
      </c>
      <c r="N13" s="2">
        <v>95</v>
      </c>
      <c r="O13" s="29">
        <f t="shared" si="1"/>
        <v>1104</v>
      </c>
    </row>
    <row r="14" spans="1:15">
      <c r="A14" s="22" t="s">
        <v>49</v>
      </c>
      <c r="B14" s="44"/>
      <c r="O14" s="29">
        <f t="shared" si="1"/>
        <v>0</v>
      </c>
    </row>
    <row r="15" spans="1:15">
      <c r="A15" s="22" t="s">
        <v>24</v>
      </c>
      <c r="B15" s="44"/>
      <c r="C15" s="2">
        <v>500</v>
      </c>
      <c r="D15" s="2">
        <v>500</v>
      </c>
      <c r="E15" s="2">
        <v>500</v>
      </c>
      <c r="F15" s="2">
        <v>500</v>
      </c>
      <c r="G15" s="2">
        <v>500</v>
      </c>
      <c r="H15" s="2">
        <v>500</v>
      </c>
      <c r="I15" s="2">
        <v>500</v>
      </c>
      <c r="J15" s="2">
        <v>500</v>
      </c>
      <c r="K15" s="2">
        <v>500</v>
      </c>
      <c r="L15" s="2">
        <v>500</v>
      </c>
      <c r="M15" s="2">
        <v>500</v>
      </c>
      <c r="N15" s="2">
        <v>500</v>
      </c>
      <c r="O15" s="29">
        <f t="shared" si="1"/>
        <v>6000</v>
      </c>
    </row>
    <row r="16" spans="1:15" ht="21" customHeight="1" thickBot="1">
      <c r="A16" s="22" t="s">
        <v>22</v>
      </c>
      <c r="B16" s="44"/>
      <c r="C16" s="2">
        <v>169</v>
      </c>
      <c r="D16" s="2">
        <v>345</v>
      </c>
      <c r="E16" s="2">
        <v>350</v>
      </c>
      <c r="F16" s="2">
        <v>242</v>
      </c>
      <c r="G16" s="2">
        <v>24</v>
      </c>
      <c r="H16" s="2">
        <v>42</v>
      </c>
      <c r="I16" s="2">
        <v>46</v>
      </c>
      <c r="J16" s="2">
        <v>60</v>
      </c>
      <c r="K16" s="2">
        <v>92</v>
      </c>
      <c r="L16" s="2">
        <v>52</v>
      </c>
      <c r="M16" s="2">
        <v>255</v>
      </c>
      <c r="N16" s="2">
        <v>256</v>
      </c>
      <c r="O16" s="29">
        <f t="shared" si="1"/>
        <v>1933</v>
      </c>
    </row>
    <row r="17" spans="1:15" s="5" customFormat="1" ht="19.5" thickBot="1">
      <c r="A17" s="23" t="s">
        <v>23</v>
      </c>
      <c r="B17" s="42"/>
      <c r="C17" s="20">
        <f>C5+C6</f>
        <v>3255</v>
      </c>
      <c r="D17" s="13">
        <f t="shared" ref="D17:N17" si="4">D5+D6</f>
        <v>3003</v>
      </c>
      <c r="E17" s="13">
        <f t="shared" si="4"/>
        <v>2705</v>
      </c>
      <c r="F17" s="13">
        <f t="shared" si="4"/>
        <v>3045</v>
      </c>
      <c r="G17" s="13">
        <f t="shared" si="4"/>
        <v>1731</v>
      </c>
      <c r="H17" s="13">
        <f t="shared" si="4"/>
        <v>2437</v>
      </c>
      <c r="I17" s="13">
        <f t="shared" si="4"/>
        <v>1893</v>
      </c>
      <c r="J17" s="13">
        <f t="shared" si="4"/>
        <v>3355</v>
      </c>
      <c r="K17" s="13">
        <f t="shared" si="4"/>
        <v>3190</v>
      </c>
      <c r="L17" s="13">
        <f t="shared" si="4"/>
        <v>2946</v>
      </c>
      <c r="M17" s="13">
        <f t="shared" si="4"/>
        <v>2728</v>
      </c>
      <c r="N17" s="27">
        <f t="shared" si="4"/>
        <v>851</v>
      </c>
      <c r="O17" s="30">
        <f>O5+O6</f>
        <v>31139</v>
      </c>
    </row>
    <row r="18" spans="1:15" ht="17.25" customHeight="1" thickBot="1"/>
    <row r="19" spans="1:15">
      <c r="A19" s="6"/>
      <c r="B19" s="39"/>
      <c r="C19" s="205" t="s">
        <v>25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7" t="s">
        <v>40</v>
      </c>
    </row>
    <row r="20" spans="1:15" ht="16.5" thickBot="1">
      <c r="A20" s="21"/>
      <c r="B20" s="40"/>
      <c r="C20" s="16" t="s">
        <v>2</v>
      </c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  <c r="L20" s="9" t="s">
        <v>11</v>
      </c>
      <c r="M20" s="9" t="s">
        <v>12</v>
      </c>
      <c r="N20" s="9" t="s">
        <v>13</v>
      </c>
      <c r="O20" s="208"/>
    </row>
    <row r="21" spans="1:15" ht="19.5" thickBot="1">
      <c r="A21" s="14" t="s">
        <v>0</v>
      </c>
      <c r="B21" s="41"/>
      <c r="C21" s="17">
        <v>10687</v>
      </c>
      <c r="D21" s="8">
        <v>5621</v>
      </c>
      <c r="E21" s="8">
        <v>7556</v>
      </c>
      <c r="F21" s="8">
        <v>4520</v>
      </c>
      <c r="G21" s="8">
        <v>7915</v>
      </c>
      <c r="H21" s="8">
        <v>6353</v>
      </c>
      <c r="I21" s="8">
        <v>6151</v>
      </c>
      <c r="J21" s="8">
        <v>5946</v>
      </c>
      <c r="K21" s="8">
        <v>8653</v>
      </c>
      <c r="L21" s="8">
        <v>9299</v>
      </c>
      <c r="M21" s="8">
        <v>10329</v>
      </c>
      <c r="N21" s="24">
        <v>11535</v>
      </c>
      <c r="O21" s="28">
        <f>SUM(C21:N21)</f>
        <v>94565</v>
      </c>
    </row>
    <row r="22" spans="1:15">
      <c r="A22" s="15" t="s">
        <v>1</v>
      </c>
      <c r="B22" s="42"/>
      <c r="C22" s="18">
        <f t="shared" ref="C22:N22" si="5">C23+C28</f>
        <v>2764</v>
      </c>
      <c r="D22" s="12">
        <f t="shared" si="5"/>
        <v>2721</v>
      </c>
      <c r="E22" s="12">
        <f t="shared" si="5"/>
        <v>3316</v>
      </c>
      <c r="F22" s="12">
        <f t="shared" si="5"/>
        <v>1700</v>
      </c>
      <c r="G22" s="12">
        <f t="shared" si="5"/>
        <v>2280</v>
      </c>
      <c r="H22" s="12">
        <f t="shared" si="5"/>
        <v>1904</v>
      </c>
      <c r="I22" s="12">
        <f t="shared" si="5"/>
        <v>576</v>
      </c>
      <c r="J22" s="12">
        <f t="shared" si="5"/>
        <v>485</v>
      </c>
      <c r="K22" s="12">
        <f t="shared" si="5"/>
        <v>1680</v>
      </c>
      <c r="L22" s="12">
        <f t="shared" si="5"/>
        <v>1993</v>
      </c>
      <c r="M22" s="12">
        <f t="shared" si="5"/>
        <v>1620</v>
      </c>
      <c r="N22" s="25">
        <f t="shared" si="5"/>
        <v>2926</v>
      </c>
      <c r="O22" s="15">
        <f t="shared" ref="O22:O34" si="6">SUM(C22:N22)</f>
        <v>23965</v>
      </c>
    </row>
    <row r="23" spans="1:15">
      <c r="A23" s="6" t="s">
        <v>15</v>
      </c>
      <c r="B23" s="43"/>
      <c r="C23" s="19">
        <f>SUM(C24:C27)</f>
        <v>446</v>
      </c>
      <c r="D23" s="10">
        <f t="shared" ref="D23:N23" si="7">SUM(D24:D27)</f>
        <v>318</v>
      </c>
      <c r="E23" s="10">
        <f t="shared" si="7"/>
        <v>1166</v>
      </c>
      <c r="F23" s="10">
        <f t="shared" si="7"/>
        <v>353</v>
      </c>
      <c r="G23" s="10">
        <f t="shared" si="7"/>
        <v>273</v>
      </c>
      <c r="H23" s="10">
        <f t="shared" si="7"/>
        <v>18</v>
      </c>
      <c r="I23" s="10">
        <f t="shared" si="7"/>
        <v>150</v>
      </c>
      <c r="J23" s="10">
        <f t="shared" si="7"/>
        <v>81</v>
      </c>
      <c r="K23" s="10">
        <f t="shared" si="7"/>
        <v>30</v>
      </c>
      <c r="L23" s="10">
        <f t="shared" si="7"/>
        <v>30</v>
      </c>
      <c r="M23" s="10">
        <f t="shared" si="7"/>
        <v>89</v>
      </c>
      <c r="N23" s="26">
        <f t="shared" si="7"/>
        <v>211</v>
      </c>
      <c r="O23" s="11">
        <f t="shared" si="6"/>
        <v>3165</v>
      </c>
    </row>
    <row r="24" spans="1:15">
      <c r="A24" s="22" t="s">
        <v>16</v>
      </c>
      <c r="B24" s="44"/>
      <c r="C24" s="2">
        <v>83</v>
      </c>
      <c r="E24" s="2">
        <v>163</v>
      </c>
      <c r="F24" s="2">
        <v>70</v>
      </c>
      <c r="G24" s="2">
        <v>88</v>
      </c>
      <c r="I24" s="2">
        <v>150</v>
      </c>
      <c r="M24" s="2">
        <v>89</v>
      </c>
      <c r="N24" s="2">
        <v>96</v>
      </c>
      <c r="O24" s="29">
        <f t="shared" si="6"/>
        <v>739</v>
      </c>
    </row>
    <row r="25" spans="1:15">
      <c r="A25" s="22" t="s">
        <v>28</v>
      </c>
      <c r="B25" s="44"/>
      <c r="D25" s="2">
        <v>0</v>
      </c>
      <c r="E25" s="2">
        <v>94</v>
      </c>
      <c r="O25" s="29">
        <f t="shared" si="6"/>
        <v>94</v>
      </c>
    </row>
    <row r="26" spans="1:15">
      <c r="A26" s="22" t="s">
        <v>29</v>
      </c>
      <c r="B26" s="44"/>
      <c r="C26" s="2">
        <v>237</v>
      </c>
      <c r="D26" s="2">
        <v>278</v>
      </c>
      <c r="E26" s="2">
        <v>809</v>
      </c>
      <c r="F26" s="2">
        <v>283</v>
      </c>
      <c r="G26" s="2">
        <v>118</v>
      </c>
      <c r="O26" s="29">
        <f t="shared" si="6"/>
        <v>1725</v>
      </c>
    </row>
    <row r="27" spans="1:15">
      <c r="A27" s="22" t="s">
        <v>18</v>
      </c>
      <c r="B27" s="44"/>
      <c r="C27" s="2">
        <v>126</v>
      </c>
      <c r="D27" s="2">
        <v>40</v>
      </c>
      <c r="E27" s="2">
        <v>100</v>
      </c>
      <c r="G27" s="2">
        <v>67</v>
      </c>
      <c r="H27" s="2">
        <v>18</v>
      </c>
      <c r="J27" s="2">
        <v>81</v>
      </c>
      <c r="K27" s="2">
        <v>30</v>
      </c>
      <c r="L27" s="2">
        <v>30</v>
      </c>
      <c r="N27" s="2">
        <v>115</v>
      </c>
      <c r="O27" s="29">
        <f t="shared" si="6"/>
        <v>607</v>
      </c>
    </row>
    <row r="28" spans="1:15">
      <c r="A28" s="6" t="s">
        <v>19</v>
      </c>
      <c r="B28" s="43"/>
      <c r="C28" s="19">
        <f>SUM(C29:C34)</f>
        <v>2318</v>
      </c>
      <c r="D28" s="10">
        <f t="shared" ref="D28:N28" si="8">SUM(D29:D34)</f>
        <v>2403</v>
      </c>
      <c r="E28" s="10">
        <f t="shared" si="8"/>
        <v>2150</v>
      </c>
      <c r="F28" s="10">
        <f t="shared" si="8"/>
        <v>1347</v>
      </c>
      <c r="G28" s="10">
        <f t="shared" si="8"/>
        <v>2007</v>
      </c>
      <c r="H28" s="10">
        <f t="shared" si="8"/>
        <v>1886</v>
      </c>
      <c r="I28" s="10">
        <f t="shared" si="8"/>
        <v>426</v>
      </c>
      <c r="J28" s="10">
        <f t="shared" si="8"/>
        <v>404</v>
      </c>
      <c r="K28" s="10">
        <f t="shared" si="8"/>
        <v>1650</v>
      </c>
      <c r="L28" s="10">
        <f t="shared" si="8"/>
        <v>1963</v>
      </c>
      <c r="M28" s="10">
        <f t="shared" si="8"/>
        <v>1531</v>
      </c>
      <c r="N28" s="26">
        <f t="shared" si="8"/>
        <v>2715</v>
      </c>
      <c r="O28" s="11">
        <f t="shared" si="6"/>
        <v>20800</v>
      </c>
    </row>
    <row r="29" spans="1:15">
      <c r="A29" s="22" t="s">
        <v>20</v>
      </c>
      <c r="B29" s="44"/>
      <c r="O29" s="29">
        <f t="shared" si="6"/>
        <v>0</v>
      </c>
    </row>
    <row r="30" spans="1:15">
      <c r="A30" s="22" t="s">
        <v>21</v>
      </c>
      <c r="B30" s="44"/>
      <c r="C30" s="2">
        <v>261</v>
      </c>
      <c r="D30" s="2">
        <v>174</v>
      </c>
      <c r="E30" s="2">
        <v>238</v>
      </c>
      <c r="F30" s="2">
        <v>147</v>
      </c>
      <c r="G30" s="2">
        <v>301</v>
      </c>
      <c r="H30" s="2">
        <v>413</v>
      </c>
      <c r="J30" s="2">
        <v>110</v>
      </c>
      <c r="K30" s="2">
        <v>802</v>
      </c>
      <c r="L30" s="2">
        <v>1115</v>
      </c>
      <c r="N30" s="2">
        <v>113</v>
      </c>
      <c r="O30" s="29">
        <f t="shared" si="6"/>
        <v>3674</v>
      </c>
    </row>
    <row r="31" spans="1:15">
      <c r="A31" s="22" t="s">
        <v>27</v>
      </c>
      <c r="B31" s="44"/>
      <c r="N31" s="2">
        <v>101</v>
      </c>
      <c r="O31" s="29">
        <f t="shared" si="6"/>
        <v>101</v>
      </c>
    </row>
    <row r="32" spans="1:15">
      <c r="A32" s="22" t="s">
        <v>30</v>
      </c>
      <c r="B32" s="44"/>
      <c r="C32" s="2">
        <v>100</v>
      </c>
      <c r="E32" s="2">
        <v>35</v>
      </c>
      <c r="F32" s="2">
        <v>108</v>
      </c>
      <c r="G32" s="2">
        <v>215</v>
      </c>
      <c r="H32" s="2">
        <v>239</v>
      </c>
      <c r="I32" s="2">
        <v>146</v>
      </c>
      <c r="J32" s="2">
        <v>262</v>
      </c>
      <c r="K32" s="2">
        <v>200</v>
      </c>
      <c r="L32" s="2">
        <v>200</v>
      </c>
      <c r="N32" s="2">
        <v>130</v>
      </c>
      <c r="O32" s="29">
        <f t="shared" si="6"/>
        <v>1635</v>
      </c>
    </row>
    <row r="33" spans="1:20">
      <c r="A33" s="22" t="s">
        <v>32</v>
      </c>
      <c r="B33" s="44"/>
      <c r="C33" s="2">
        <v>768</v>
      </c>
      <c r="D33" s="2">
        <v>918</v>
      </c>
      <c r="E33" s="2">
        <v>637</v>
      </c>
      <c r="G33" s="2">
        <v>1010</v>
      </c>
      <c r="K33" s="2">
        <v>514</v>
      </c>
      <c r="L33" s="2">
        <v>514</v>
      </c>
      <c r="N33" s="2">
        <v>1035</v>
      </c>
      <c r="O33" s="29">
        <f t="shared" si="6"/>
        <v>5396</v>
      </c>
    </row>
    <row r="34" spans="1:20" ht="19.5" thickBot="1">
      <c r="A34" s="22" t="s">
        <v>26</v>
      </c>
      <c r="B34" s="44"/>
      <c r="C34" s="2">
        <v>1189</v>
      </c>
      <c r="D34" s="2">
        <v>1311</v>
      </c>
      <c r="E34" s="2">
        <v>1240</v>
      </c>
      <c r="F34" s="2">
        <v>1092</v>
      </c>
      <c r="G34" s="2">
        <v>481</v>
      </c>
      <c r="H34" s="2">
        <v>1234</v>
      </c>
      <c r="I34" s="2">
        <v>280</v>
      </c>
      <c r="J34" s="2">
        <v>32</v>
      </c>
      <c r="K34" s="2">
        <v>134</v>
      </c>
      <c r="L34" s="2">
        <v>134</v>
      </c>
      <c r="M34" s="2">
        <v>1531</v>
      </c>
      <c r="N34" s="2">
        <v>1336</v>
      </c>
      <c r="O34" s="29">
        <f t="shared" si="6"/>
        <v>9994</v>
      </c>
    </row>
    <row r="35" spans="1:20" ht="19.5" thickBot="1">
      <c r="A35" s="23" t="s">
        <v>23</v>
      </c>
      <c r="B35" s="42"/>
      <c r="C35" s="20">
        <f>C21+C22</f>
        <v>13451</v>
      </c>
      <c r="D35" s="13">
        <f t="shared" ref="D35:N35" si="9">D21+D22</f>
        <v>8342</v>
      </c>
      <c r="E35" s="13">
        <f t="shared" si="9"/>
        <v>10872</v>
      </c>
      <c r="F35" s="13">
        <f t="shared" si="9"/>
        <v>6220</v>
      </c>
      <c r="G35" s="13">
        <f t="shared" si="9"/>
        <v>10195</v>
      </c>
      <c r="H35" s="13">
        <f t="shared" si="9"/>
        <v>8257</v>
      </c>
      <c r="I35" s="13">
        <f t="shared" si="9"/>
        <v>6727</v>
      </c>
      <c r="J35" s="13">
        <f t="shared" si="9"/>
        <v>6431</v>
      </c>
      <c r="K35" s="13">
        <f t="shared" si="9"/>
        <v>10333</v>
      </c>
      <c r="L35" s="13">
        <f t="shared" si="9"/>
        <v>11292</v>
      </c>
      <c r="M35" s="13">
        <f t="shared" si="9"/>
        <v>11949</v>
      </c>
      <c r="N35" s="27">
        <f t="shared" si="9"/>
        <v>14461</v>
      </c>
      <c r="O35" s="30">
        <f>O21+O22</f>
        <v>118530</v>
      </c>
    </row>
    <row r="36" spans="1:20" ht="11.25" customHeight="1" thickBot="1"/>
    <row r="37" spans="1:20">
      <c r="A37" s="6"/>
      <c r="B37" s="39"/>
      <c r="C37" s="205" t="s">
        <v>33</v>
      </c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7" t="s">
        <v>40</v>
      </c>
    </row>
    <row r="38" spans="1:20" ht="16.5" thickBot="1">
      <c r="A38" s="21"/>
      <c r="B38" s="40"/>
      <c r="C38" s="16" t="s">
        <v>2</v>
      </c>
      <c r="D38" s="9" t="s">
        <v>3</v>
      </c>
      <c r="E38" s="9" t="s">
        <v>4</v>
      </c>
      <c r="F38" s="9" t="s">
        <v>5</v>
      </c>
      <c r="G38" s="9" t="s">
        <v>6</v>
      </c>
      <c r="H38" s="9" t="s">
        <v>7</v>
      </c>
      <c r="I38" s="9" t="s">
        <v>8</v>
      </c>
      <c r="J38" s="9" t="s">
        <v>9</v>
      </c>
      <c r="K38" s="9" t="s">
        <v>10</v>
      </c>
      <c r="L38" s="9" t="s">
        <v>11</v>
      </c>
      <c r="M38" s="9" t="s">
        <v>12</v>
      </c>
      <c r="N38" s="9" t="s">
        <v>13</v>
      </c>
      <c r="O38" s="208"/>
    </row>
    <row r="39" spans="1:20" ht="19.5" thickBot="1">
      <c r="A39" s="14" t="s">
        <v>0</v>
      </c>
      <c r="B39" s="41"/>
      <c r="C39" s="17">
        <v>3826</v>
      </c>
      <c r="D39" s="8">
        <v>3213</v>
      </c>
      <c r="E39" s="8">
        <v>2835</v>
      </c>
      <c r="F39" s="8">
        <v>3478</v>
      </c>
      <c r="G39" s="8">
        <v>5906</v>
      </c>
      <c r="H39" s="8">
        <v>7099</v>
      </c>
      <c r="I39" s="8">
        <v>9038</v>
      </c>
      <c r="J39" s="8">
        <v>8701</v>
      </c>
      <c r="K39" s="8">
        <v>7528</v>
      </c>
      <c r="L39" s="8">
        <v>7939</v>
      </c>
      <c r="M39" s="8">
        <v>9865</v>
      </c>
      <c r="N39" s="24">
        <v>8130</v>
      </c>
      <c r="O39" s="28">
        <f>SUM(C39:N39)</f>
        <v>77558</v>
      </c>
    </row>
    <row r="40" spans="1:20">
      <c r="A40" s="15" t="s">
        <v>1</v>
      </c>
      <c r="B40" s="42"/>
      <c r="C40" s="18">
        <f>C41+C48</f>
        <v>2222</v>
      </c>
      <c r="D40" s="12">
        <f t="shared" ref="D40:N40" si="10">D41+D48</f>
        <v>1558</v>
      </c>
      <c r="E40" s="12">
        <f t="shared" si="10"/>
        <v>3336</v>
      </c>
      <c r="F40" s="12">
        <f t="shared" si="10"/>
        <v>3472</v>
      </c>
      <c r="G40" s="12">
        <f t="shared" si="10"/>
        <v>1131</v>
      </c>
      <c r="H40" s="12">
        <f t="shared" si="10"/>
        <v>1290</v>
      </c>
      <c r="I40" s="12">
        <f t="shared" si="10"/>
        <v>11768</v>
      </c>
      <c r="J40" s="12">
        <f t="shared" si="10"/>
        <v>3438</v>
      </c>
      <c r="K40" s="12">
        <f t="shared" si="10"/>
        <v>2397</v>
      </c>
      <c r="L40" s="12">
        <f t="shared" si="10"/>
        <v>6392</v>
      </c>
      <c r="M40" s="12">
        <f t="shared" si="10"/>
        <v>3314</v>
      </c>
      <c r="N40" s="25">
        <f t="shared" si="10"/>
        <v>3200</v>
      </c>
      <c r="O40" s="15">
        <f t="shared" ref="O40:O53" si="11">SUM(C40:N40)</f>
        <v>43518</v>
      </c>
    </row>
    <row r="41" spans="1:20">
      <c r="A41" s="6" t="s">
        <v>15</v>
      </c>
      <c r="B41" s="43"/>
      <c r="C41" s="19">
        <f>SUM(C42:C47)</f>
        <v>1450</v>
      </c>
      <c r="D41" s="10">
        <f t="shared" ref="D41:N41" si="12">SUM(D42:D47)</f>
        <v>773</v>
      </c>
      <c r="E41" s="10">
        <f t="shared" si="12"/>
        <v>2534</v>
      </c>
      <c r="F41" s="10">
        <f t="shared" si="12"/>
        <v>2338</v>
      </c>
      <c r="G41" s="10">
        <f t="shared" si="12"/>
        <v>805</v>
      </c>
      <c r="H41" s="10">
        <f t="shared" si="12"/>
        <v>173</v>
      </c>
      <c r="I41" s="10">
        <f t="shared" si="12"/>
        <v>204</v>
      </c>
      <c r="J41" s="10">
        <f t="shared" si="12"/>
        <v>75</v>
      </c>
      <c r="K41" s="10">
        <f t="shared" si="12"/>
        <v>1205</v>
      </c>
      <c r="L41" s="10">
        <f t="shared" si="12"/>
        <v>3393</v>
      </c>
      <c r="M41" s="10">
        <f t="shared" si="12"/>
        <v>2545</v>
      </c>
      <c r="N41" s="26">
        <f t="shared" si="12"/>
        <v>2531</v>
      </c>
      <c r="O41" s="11">
        <f t="shared" si="11"/>
        <v>18026</v>
      </c>
    </row>
    <row r="42" spans="1:20">
      <c r="A42" s="22" t="s">
        <v>16</v>
      </c>
      <c r="B42" s="44"/>
      <c r="C42" s="2">
        <v>10</v>
      </c>
      <c r="D42" s="2">
        <v>24</v>
      </c>
      <c r="E42" s="2">
        <v>40</v>
      </c>
      <c r="F42" s="2">
        <v>15</v>
      </c>
      <c r="G42" s="2">
        <v>11</v>
      </c>
      <c r="H42" s="2">
        <v>36</v>
      </c>
      <c r="I42" s="2">
        <v>18</v>
      </c>
      <c r="L42" s="2">
        <v>48</v>
      </c>
      <c r="M42" s="2">
        <v>39</v>
      </c>
      <c r="N42" s="2">
        <v>37</v>
      </c>
      <c r="O42" s="29">
        <f t="shared" si="11"/>
        <v>278</v>
      </c>
      <c r="S42" s="1">
        <v>2397</v>
      </c>
      <c r="T42" s="1">
        <v>2595</v>
      </c>
    </row>
    <row r="43" spans="1:20">
      <c r="A43" s="22" t="s">
        <v>28</v>
      </c>
      <c r="B43" s="44"/>
      <c r="E43" s="2">
        <v>53</v>
      </c>
      <c r="F43" s="2">
        <v>64</v>
      </c>
      <c r="J43" s="2">
        <v>15</v>
      </c>
      <c r="K43" s="2">
        <v>13</v>
      </c>
      <c r="M43" s="2">
        <v>13</v>
      </c>
      <c r="N43" s="2">
        <v>21</v>
      </c>
      <c r="O43" s="29">
        <f t="shared" si="11"/>
        <v>179</v>
      </c>
      <c r="S43" s="1">
        <v>6393</v>
      </c>
      <c r="T43" s="1">
        <v>6194</v>
      </c>
    </row>
    <row r="44" spans="1:20">
      <c r="A44" s="6" t="s">
        <v>48</v>
      </c>
      <c r="B44" s="44"/>
      <c r="D44" s="2">
        <v>282</v>
      </c>
      <c r="F44" s="2">
        <v>320</v>
      </c>
      <c r="L44" s="2">
        <v>568</v>
      </c>
      <c r="M44" s="2">
        <v>442</v>
      </c>
      <c r="N44" s="2">
        <v>439</v>
      </c>
      <c r="O44" s="29">
        <f t="shared" si="11"/>
        <v>2051</v>
      </c>
    </row>
    <row r="45" spans="1:20">
      <c r="A45" s="22" t="s">
        <v>29</v>
      </c>
      <c r="B45" s="44"/>
      <c r="C45" s="2">
        <v>845</v>
      </c>
      <c r="E45" s="2">
        <v>1790</v>
      </c>
      <c r="F45" s="2">
        <v>1635</v>
      </c>
      <c r="G45" s="2">
        <v>641</v>
      </c>
      <c r="K45" s="2">
        <v>831</v>
      </c>
      <c r="L45" s="2">
        <f>1763+660</f>
        <v>2423</v>
      </c>
      <c r="M45" s="2">
        <v>1781</v>
      </c>
      <c r="N45" s="2">
        <v>1785</v>
      </c>
      <c r="O45" s="29">
        <f t="shared" si="11"/>
        <v>11731</v>
      </c>
    </row>
    <row r="46" spans="1:20">
      <c r="A46" s="22" t="s">
        <v>17</v>
      </c>
      <c r="B46" s="44"/>
      <c r="C46" s="2">
        <v>195</v>
      </c>
      <c r="D46" s="2">
        <v>400</v>
      </c>
      <c r="E46" s="2">
        <v>647</v>
      </c>
      <c r="F46" s="2">
        <v>249</v>
      </c>
      <c r="G46" s="2">
        <v>138</v>
      </c>
      <c r="H46" s="2">
        <v>137</v>
      </c>
      <c r="I46" s="2">
        <v>130</v>
      </c>
      <c r="J46" s="2">
        <v>60</v>
      </c>
      <c r="K46" s="2">
        <v>290</v>
      </c>
      <c r="L46" s="2">
        <v>180</v>
      </c>
      <c r="M46" s="2">
        <v>213</v>
      </c>
      <c r="N46" s="2">
        <v>189</v>
      </c>
      <c r="O46" s="29">
        <f t="shared" si="11"/>
        <v>2828</v>
      </c>
    </row>
    <row r="47" spans="1:20">
      <c r="A47" s="22" t="s">
        <v>18</v>
      </c>
      <c r="B47" s="44"/>
      <c r="C47" s="2">
        <v>400</v>
      </c>
      <c r="D47" s="2">
        <v>67</v>
      </c>
      <c r="E47" s="2">
        <v>4</v>
      </c>
      <c r="F47" s="2">
        <v>55</v>
      </c>
      <c r="G47" s="2">
        <v>15</v>
      </c>
      <c r="I47" s="2">
        <v>56</v>
      </c>
      <c r="K47" s="2">
        <v>71</v>
      </c>
      <c r="L47" s="2">
        <v>174</v>
      </c>
      <c r="M47" s="2">
        <v>57</v>
      </c>
      <c r="N47" s="2">
        <v>60</v>
      </c>
      <c r="O47" s="29">
        <f t="shared" si="11"/>
        <v>959</v>
      </c>
    </row>
    <row r="48" spans="1:20">
      <c r="A48" s="6" t="s">
        <v>19</v>
      </c>
      <c r="B48" s="6"/>
      <c r="C48" s="10">
        <f t="shared" ref="C48:K48" si="13">SUM(C49:C53)</f>
        <v>772</v>
      </c>
      <c r="D48" s="10">
        <f t="shared" si="13"/>
        <v>785</v>
      </c>
      <c r="E48" s="10">
        <f t="shared" si="13"/>
        <v>802</v>
      </c>
      <c r="F48" s="10">
        <f t="shared" si="13"/>
        <v>1134</v>
      </c>
      <c r="G48" s="10">
        <f t="shared" si="13"/>
        <v>326</v>
      </c>
      <c r="H48" s="10">
        <f t="shared" si="13"/>
        <v>1117</v>
      </c>
      <c r="I48" s="10">
        <f t="shared" si="13"/>
        <v>11564</v>
      </c>
      <c r="J48" s="10">
        <f t="shared" si="13"/>
        <v>3363</v>
      </c>
      <c r="K48" s="10">
        <f t="shared" si="13"/>
        <v>1192</v>
      </c>
      <c r="L48" s="10">
        <f>SUM(L49:L53)</f>
        <v>2999</v>
      </c>
      <c r="M48" s="10">
        <f t="shared" ref="M48:N48" si="14">SUM(M49:M53)</f>
        <v>769</v>
      </c>
      <c r="N48" s="10">
        <f t="shared" si="14"/>
        <v>669</v>
      </c>
      <c r="O48" s="11">
        <f>SUM(C48:N48)</f>
        <v>25492</v>
      </c>
    </row>
    <row r="49" spans="1:15">
      <c r="A49" s="22" t="s">
        <v>20</v>
      </c>
      <c r="B49" s="44"/>
      <c r="C49" s="38">
        <v>324</v>
      </c>
      <c r="D49" s="38">
        <v>98</v>
      </c>
      <c r="E49" s="38">
        <v>143</v>
      </c>
      <c r="F49" s="38"/>
      <c r="G49" s="38">
        <v>256</v>
      </c>
      <c r="H49" s="38">
        <v>128</v>
      </c>
      <c r="I49" s="38">
        <v>102</v>
      </c>
      <c r="J49" s="38"/>
      <c r="K49" s="38"/>
      <c r="L49" s="38">
        <v>222</v>
      </c>
      <c r="M49" s="38">
        <v>50</v>
      </c>
      <c r="N49" s="38">
        <v>54</v>
      </c>
      <c r="O49" s="29">
        <f t="shared" si="11"/>
        <v>1377</v>
      </c>
    </row>
    <row r="50" spans="1:15">
      <c r="A50" s="22" t="s">
        <v>32</v>
      </c>
      <c r="B50" s="44"/>
      <c r="C50" s="50"/>
      <c r="D50" s="50">
        <v>390</v>
      </c>
      <c r="E50" s="50">
        <v>313</v>
      </c>
      <c r="F50" s="50">
        <v>389</v>
      </c>
      <c r="G50" s="50"/>
      <c r="H50" s="50">
        <v>694</v>
      </c>
      <c r="I50" s="50"/>
      <c r="J50" s="50"/>
      <c r="K50" s="50">
        <v>1114</v>
      </c>
      <c r="L50" s="50">
        <v>519</v>
      </c>
      <c r="M50" s="50">
        <v>449</v>
      </c>
      <c r="N50" s="50">
        <v>353</v>
      </c>
      <c r="O50" s="29">
        <f t="shared" si="11"/>
        <v>4221</v>
      </c>
    </row>
    <row r="51" spans="1:15">
      <c r="A51" s="22" t="s">
        <v>50</v>
      </c>
      <c r="B51" s="44"/>
      <c r="C51" s="53"/>
      <c r="D51" s="53"/>
      <c r="E51" s="53"/>
      <c r="F51" s="53"/>
      <c r="G51" s="53"/>
      <c r="H51" s="53"/>
      <c r="I51" s="53"/>
      <c r="J51" s="53"/>
      <c r="K51" s="53"/>
      <c r="L51" s="53">
        <v>117</v>
      </c>
      <c r="M51" s="53">
        <v>28</v>
      </c>
      <c r="N51" s="53">
        <v>20</v>
      </c>
      <c r="O51" s="29">
        <f t="shared" si="11"/>
        <v>165</v>
      </c>
    </row>
    <row r="52" spans="1:15">
      <c r="A52" s="22" t="s">
        <v>30</v>
      </c>
      <c r="B52" s="44"/>
      <c r="C52" s="38">
        <v>110</v>
      </c>
      <c r="D52" s="38"/>
      <c r="E52" s="38"/>
      <c r="F52" s="38"/>
      <c r="G52" s="38">
        <v>19</v>
      </c>
      <c r="H52" s="38"/>
      <c r="I52" s="38">
        <v>15</v>
      </c>
      <c r="J52" s="38">
        <v>19</v>
      </c>
      <c r="K52" s="38">
        <v>7</v>
      </c>
      <c r="L52" s="38"/>
      <c r="M52" s="38">
        <v>84</v>
      </c>
      <c r="N52" s="38">
        <v>26</v>
      </c>
      <c r="O52" s="29">
        <f t="shared" si="11"/>
        <v>280</v>
      </c>
    </row>
    <row r="53" spans="1:15" ht="19.5" thickBot="1">
      <c r="A53" s="22" t="s">
        <v>34</v>
      </c>
      <c r="B53" s="44"/>
      <c r="C53" s="2">
        <v>338</v>
      </c>
      <c r="D53" s="2">
        <v>297</v>
      </c>
      <c r="E53" s="2">
        <v>346</v>
      </c>
      <c r="F53" s="2">
        <v>745</v>
      </c>
      <c r="G53" s="2">
        <v>51</v>
      </c>
      <c r="H53" s="2">
        <v>295</v>
      </c>
      <c r="I53" s="2">
        <v>11447</v>
      </c>
      <c r="J53" s="2">
        <v>3344</v>
      </c>
      <c r="K53" s="2">
        <v>71</v>
      </c>
      <c r="L53" s="2">
        <v>2141</v>
      </c>
      <c r="M53" s="2">
        <v>158</v>
      </c>
      <c r="N53" s="2">
        <v>216</v>
      </c>
      <c r="O53" s="29">
        <f t="shared" si="11"/>
        <v>19449</v>
      </c>
    </row>
    <row r="54" spans="1:15" ht="19.5" thickBot="1">
      <c r="A54" s="23" t="s">
        <v>23</v>
      </c>
      <c r="B54" s="42"/>
      <c r="C54" s="20">
        <f>C39+C40</f>
        <v>6048</v>
      </c>
      <c r="D54" s="13">
        <f t="shared" ref="D54:N54" si="15">D39+D40</f>
        <v>4771</v>
      </c>
      <c r="E54" s="13">
        <f t="shared" si="15"/>
        <v>6171</v>
      </c>
      <c r="F54" s="13">
        <f t="shared" si="15"/>
        <v>6950</v>
      </c>
      <c r="G54" s="13">
        <f t="shared" si="15"/>
        <v>7037</v>
      </c>
      <c r="H54" s="13">
        <f t="shared" si="15"/>
        <v>8389</v>
      </c>
      <c r="I54" s="13">
        <f t="shared" si="15"/>
        <v>20806</v>
      </c>
      <c r="J54" s="13">
        <f t="shared" si="15"/>
        <v>12139</v>
      </c>
      <c r="K54" s="13">
        <f t="shared" si="15"/>
        <v>9925</v>
      </c>
      <c r="L54" s="13">
        <f t="shared" si="15"/>
        <v>14331</v>
      </c>
      <c r="M54" s="13">
        <f t="shared" si="15"/>
        <v>13179</v>
      </c>
      <c r="N54" s="27">
        <f t="shared" si="15"/>
        <v>11330</v>
      </c>
      <c r="O54" s="30">
        <f>O39+O40</f>
        <v>121076</v>
      </c>
    </row>
    <row r="55" spans="1:15" ht="9" customHeight="1" thickBot="1">
      <c r="A55" s="35"/>
      <c r="B55" s="45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>
      <c r="A56" s="6"/>
      <c r="B56" s="39"/>
      <c r="C56" s="205" t="s">
        <v>37</v>
      </c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7" t="s">
        <v>40</v>
      </c>
    </row>
    <row r="57" spans="1:15" ht="16.5" thickBot="1">
      <c r="A57" s="21"/>
      <c r="B57" s="40" t="s">
        <v>47</v>
      </c>
      <c r="C57" s="16" t="s">
        <v>2</v>
      </c>
      <c r="D57" s="9" t="s">
        <v>3</v>
      </c>
      <c r="E57" s="9" t="s">
        <v>4</v>
      </c>
      <c r="F57" s="9" t="s">
        <v>5</v>
      </c>
      <c r="G57" s="9" t="s">
        <v>6</v>
      </c>
      <c r="H57" s="9" t="s">
        <v>7</v>
      </c>
      <c r="I57" s="9" t="s">
        <v>8</v>
      </c>
      <c r="J57" s="9" t="s">
        <v>9</v>
      </c>
      <c r="K57" s="9" t="s">
        <v>10</v>
      </c>
      <c r="L57" s="9" t="s">
        <v>11</v>
      </c>
      <c r="M57" s="9" t="s">
        <v>12</v>
      </c>
      <c r="N57" s="9" t="s">
        <v>13</v>
      </c>
      <c r="O57" s="208"/>
    </row>
    <row r="58" spans="1:15" ht="19.5" thickBot="1">
      <c r="A58" s="14" t="s">
        <v>0</v>
      </c>
      <c r="B58" s="41">
        <v>27620</v>
      </c>
      <c r="C58" s="17">
        <v>4718</v>
      </c>
      <c r="D58" s="8">
        <v>3482</v>
      </c>
      <c r="E58" s="8">
        <v>3410</v>
      </c>
      <c r="F58" s="8">
        <v>5062</v>
      </c>
      <c r="G58" s="8">
        <v>3507</v>
      </c>
      <c r="H58" s="8">
        <v>3949</v>
      </c>
      <c r="I58" s="8">
        <v>3838</v>
      </c>
      <c r="J58" s="8">
        <v>4081</v>
      </c>
      <c r="K58" s="8">
        <v>3847</v>
      </c>
      <c r="L58" s="8">
        <v>5609</v>
      </c>
      <c r="M58" s="8">
        <v>4619</v>
      </c>
      <c r="N58" s="24">
        <v>4405</v>
      </c>
      <c r="O58" s="15">
        <f t="shared" ref="O58:O70" si="16">SUM(C58:N58)</f>
        <v>50527</v>
      </c>
    </row>
    <row r="59" spans="1:15">
      <c r="A59" s="15" t="s">
        <v>1</v>
      </c>
      <c r="B59" s="42"/>
      <c r="C59" s="18">
        <f t="shared" ref="C59:N59" si="17">C60+C65</f>
        <v>2924</v>
      </c>
      <c r="D59" s="12">
        <f t="shared" si="17"/>
        <v>9848</v>
      </c>
      <c r="E59" s="12">
        <f t="shared" si="17"/>
        <v>1869</v>
      </c>
      <c r="F59" s="12">
        <f t="shared" si="17"/>
        <v>1034</v>
      </c>
      <c r="G59" s="12">
        <f t="shared" si="17"/>
        <v>515</v>
      </c>
      <c r="H59" s="12">
        <f t="shared" si="17"/>
        <v>8857</v>
      </c>
      <c r="I59" s="12">
        <f t="shared" si="17"/>
        <v>1464</v>
      </c>
      <c r="J59" s="12">
        <f t="shared" si="17"/>
        <v>1189</v>
      </c>
      <c r="K59" s="12">
        <f t="shared" si="17"/>
        <v>7547</v>
      </c>
      <c r="L59" s="12">
        <f t="shared" si="17"/>
        <v>0</v>
      </c>
      <c r="M59" s="12">
        <f t="shared" si="17"/>
        <v>0</v>
      </c>
      <c r="N59" s="25">
        <f t="shared" si="17"/>
        <v>0</v>
      </c>
      <c r="O59" s="15">
        <f t="shared" si="16"/>
        <v>35247</v>
      </c>
    </row>
    <row r="60" spans="1:15">
      <c r="A60" s="6" t="s">
        <v>15</v>
      </c>
      <c r="B60" s="43"/>
      <c r="C60" s="19">
        <f t="shared" ref="C60:N60" si="18">SUM(C61:C64)</f>
        <v>2672</v>
      </c>
      <c r="D60" s="10">
        <f t="shared" si="18"/>
        <v>729</v>
      </c>
      <c r="E60" s="10">
        <f t="shared" si="18"/>
        <v>1251</v>
      </c>
      <c r="F60" s="10">
        <f t="shared" si="18"/>
        <v>510</v>
      </c>
      <c r="G60" s="10">
        <f t="shared" si="18"/>
        <v>116</v>
      </c>
      <c r="H60" s="10">
        <f t="shared" si="18"/>
        <v>25</v>
      </c>
      <c r="I60" s="10">
        <f t="shared" si="18"/>
        <v>92</v>
      </c>
      <c r="J60" s="10">
        <f t="shared" si="18"/>
        <v>419</v>
      </c>
      <c r="K60" s="10">
        <f t="shared" si="18"/>
        <v>190</v>
      </c>
      <c r="L60" s="10">
        <f t="shared" si="18"/>
        <v>511</v>
      </c>
      <c r="M60" s="10">
        <f t="shared" si="18"/>
        <v>275</v>
      </c>
      <c r="N60" s="26">
        <f t="shared" si="18"/>
        <v>517</v>
      </c>
      <c r="O60" s="11">
        <f t="shared" si="16"/>
        <v>7307</v>
      </c>
    </row>
    <row r="61" spans="1:15" ht="16.5" customHeight="1">
      <c r="A61" s="22" t="s">
        <v>16</v>
      </c>
      <c r="B61" s="44"/>
      <c r="C61" s="2">
        <v>355</v>
      </c>
      <c r="E61" s="2">
        <v>76</v>
      </c>
      <c r="F61" s="2">
        <v>22</v>
      </c>
      <c r="G61" s="2">
        <v>62</v>
      </c>
      <c r="H61" s="2">
        <v>7</v>
      </c>
      <c r="M61" s="2">
        <v>49</v>
      </c>
      <c r="N61" s="2">
        <v>83</v>
      </c>
      <c r="O61" s="29">
        <f t="shared" si="16"/>
        <v>654</v>
      </c>
    </row>
    <row r="62" spans="1:15" ht="16.5" customHeight="1">
      <c r="A62" s="22" t="s">
        <v>28</v>
      </c>
      <c r="B62" s="44"/>
      <c r="E62" s="2">
        <v>738</v>
      </c>
      <c r="F62" s="2">
        <v>98</v>
      </c>
      <c r="J62" s="2">
        <v>60</v>
      </c>
      <c r="K62" s="2">
        <v>94</v>
      </c>
      <c r="L62" s="2">
        <v>135</v>
      </c>
      <c r="O62" s="29">
        <f t="shared" si="16"/>
        <v>1125</v>
      </c>
    </row>
    <row r="63" spans="1:15" ht="15" customHeight="1">
      <c r="A63" s="22" t="s">
        <v>29</v>
      </c>
      <c r="B63" s="44"/>
      <c r="C63" s="2">
        <v>1042</v>
      </c>
      <c r="D63" s="2">
        <v>729</v>
      </c>
      <c r="E63" s="2">
        <v>316</v>
      </c>
      <c r="F63" s="2">
        <v>370</v>
      </c>
      <c r="J63" s="2">
        <v>310</v>
      </c>
      <c r="K63" s="2">
        <v>57</v>
      </c>
      <c r="L63" s="2">
        <v>343</v>
      </c>
      <c r="M63" s="2">
        <v>207</v>
      </c>
      <c r="N63" s="2">
        <v>376</v>
      </c>
      <c r="O63" s="29">
        <f t="shared" si="16"/>
        <v>3750</v>
      </c>
    </row>
    <row r="64" spans="1:15" ht="16.5" customHeight="1">
      <c r="A64" s="22" t="s">
        <v>18</v>
      </c>
      <c r="B64" s="44"/>
      <c r="C64" s="2">
        <v>1275</v>
      </c>
      <c r="E64" s="2">
        <v>121</v>
      </c>
      <c r="F64" s="2">
        <v>20</v>
      </c>
      <c r="G64" s="2">
        <v>54</v>
      </c>
      <c r="H64" s="2">
        <v>18</v>
      </c>
      <c r="I64" s="2">
        <v>92</v>
      </c>
      <c r="J64" s="2">
        <v>49</v>
      </c>
      <c r="K64" s="2">
        <v>39</v>
      </c>
      <c r="L64" s="2">
        <v>33</v>
      </c>
      <c r="M64" s="2">
        <v>19</v>
      </c>
      <c r="N64" s="2">
        <v>58</v>
      </c>
      <c r="O64" s="29">
        <f t="shared" si="16"/>
        <v>1778</v>
      </c>
    </row>
    <row r="65" spans="1:17">
      <c r="A65" s="6" t="s">
        <v>19</v>
      </c>
      <c r="B65" s="6"/>
      <c r="C65" s="10">
        <f t="shared" ref="C65:K65" si="19">SUM(C66:C70)</f>
        <v>252</v>
      </c>
      <c r="D65" s="10">
        <f t="shared" si="19"/>
        <v>9119</v>
      </c>
      <c r="E65" s="10">
        <f t="shared" si="19"/>
        <v>618</v>
      </c>
      <c r="F65" s="10">
        <f t="shared" si="19"/>
        <v>524</v>
      </c>
      <c r="G65" s="10">
        <f t="shared" si="19"/>
        <v>399</v>
      </c>
      <c r="H65" s="10">
        <f t="shared" si="19"/>
        <v>8832</v>
      </c>
      <c r="I65" s="10">
        <f t="shared" si="19"/>
        <v>1372</v>
      </c>
      <c r="J65" s="10">
        <f t="shared" si="19"/>
        <v>770</v>
      </c>
      <c r="K65" s="10">
        <f t="shared" si="19"/>
        <v>7357</v>
      </c>
      <c r="L65" s="10">
        <f>SUM(L66:L70)</f>
        <v>-511</v>
      </c>
      <c r="M65" s="10">
        <f t="shared" ref="M65:N65" si="20">SUM(M66:M70)</f>
        <v>-275</v>
      </c>
      <c r="N65" s="10">
        <f t="shared" si="20"/>
        <v>-517</v>
      </c>
      <c r="O65" s="11">
        <f t="shared" si="16"/>
        <v>27940</v>
      </c>
    </row>
    <row r="66" spans="1:17" ht="16.5" customHeight="1">
      <c r="A66" s="22" t="s">
        <v>26</v>
      </c>
      <c r="B66" s="44"/>
      <c r="C66" s="38"/>
      <c r="D66" s="38">
        <v>2397</v>
      </c>
      <c r="E66" s="38">
        <v>307</v>
      </c>
      <c r="F66" s="38">
        <v>227</v>
      </c>
      <c r="G66" s="38">
        <v>83</v>
      </c>
      <c r="H66" s="38">
        <v>69</v>
      </c>
      <c r="I66" s="38"/>
      <c r="J66" s="38">
        <v>159</v>
      </c>
      <c r="K66" s="38">
        <v>82</v>
      </c>
      <c r="L66" s="38">
        <v>273</v>
      </c>
      <c r="M66" s="38">
        <v>250</v>
      </c>
      <c r="N66" s="38">
        <v>424</v>
      </c>
      <c r="O66" s="29">
        <f t="shared" si="16"/>
        <v>4271</v>
      </c>
    </row>
    <row r="67" spans="1:17" ht="17.25" customHeight="1">
      <c r="A67" s="22" t="s">
        <v>20</v>
      </c>
      <c r="B67" s="44"/>
      <c r="C67" s="38"/>
      <c r="D67" s="38">
        <v>16</v>
      </c>
      <c r="E67" s="38"/>
      <c r="F67" s="38"/>
      <c r="G67" s="38"/>
      <c r="H67" s="38"/>
      <c r="I67" s="38"/>
      <c r="J67" s="38"/>
      <c r="K67" s="38"/>
      <c r="L67" s="38"/>
      <c r="M67" s="38"/>
      <c r="N67" s="38">
        <v>4</v>
      </c>
      <c r="O67" s="29">
        <f t="shared" si="16"/>
        <v>20</v>
      </c>
    </row>
    <row r="68" spans="1:17">
      <c r="A68" s="22" t="s">
        <v>32</v>
      </c>
      <c r="B68" s="44"/>
      <c r="C68" s="38"/>
      <c r="D68" s="38">
        <v>6706</v>
      </c>
      <c r="E68" s="38">
        <v>298</v>
      </c>
      <c r="F68" s="38">
        <v>283</v>
      </c>
      <c r="G68" s="38">
        <v>310</v>
      </c>
      <c r="H68" s="38"/>
      <c r="I68" s="38">
        <v>538</v>
      </c>
      <c r="J68" s="38">
        <v>199</v>
      </c>
      <c r="K68" s="38">
        <v>243</v>
      </c>
      <c r="L68" s="38">
        <v>270</v>
      </c>
      <c r="M68" s="38">
        <v>577</v>
      </c>
      <c r="N68" s="38">
        <v>490</v>
      </c>
      <c r="O68" s="29">
        <f t="shared" si="16"/>
        <v>9914</v>
      </c>
    </row>
    <row r="69" spans="1:17">
      <c r="A69" s="22" t="s">
        <v>30</v>
      </c>
      <c r="B69" s="44"/>
      <c r="C69" s="38">
        <v>252</v>
      </c>
      <c r="D69" s="38"/>
      <c r="E69" s="38">
        <v>13</v>
      </c>
      <c r="F69" s="38">
        <v>14</v>
      </c>
      <c r="G69" s="38">
        <v>6</v>
      </c>
      <c r="H69" s="38"/>
      <c r="I69" s="38">
        <v>30</v>
      </c>
      <c r="J69" s="38">
        <v>7</v>
      </c>
      <c r="K69" s="38">
        <v>11</v>
      </c>
      <c r="L69" s="38">
        <v>22</v>
      </c>
      <c r="M69" s="38">
        <v>17</v>
      </c>
      <c r="N69" s="38">
        <v>28</v>
      </c>
      <c r="O69" s="29">
        <f t="shared" si="16"/>
        <v>400</v>
      </c>
    </row>
    <row r="70" spans="1:17" ht="19.5" thickBot="1">
      <c r="A70" s="22" t="s">
        <v>39</v>
      </c>
      <c r="B70" s="44"/>
      <c r="H70" s="2">
        <v>8763</v>
      </c>
      <c r="I70" s="2">
        <v>804</v>
      </c>
      <c r="J70" s="2">
        <v>405</v>
      </c>
      <c r="K70" s="2">
        <v>7021</v>
      </c>
      <c r="L70" s="2">
        <v>-1076</v>
      </c>
      <c r="M70" s="2">
        <v>-1119</v>
      </c>
      <c r="N70" s="2">
        <v>-1463</v>
      </c>
      <c r="O70" s="29">
        <f t="shared" si="16"/>
        <v>13335</v>
      </c>
      <c r="P70" s="1">
        <v>-3248</v>
      </c>
      <c r="Q70" s="1">
        <f>O70+P70</f>
        <v>10087</v>
      </c>
    </row>
    <row r="71" spans="1:17" ht="19.5" thickBot="1">
      <c r="A71" s="23" t="s">
        <v>23</v>
      </c>
      <c r="B71" s="20">
        <f>B58+B59</f>
        <v>27620</v>
      </c>
      <c r="C71" s="20">
        <f>C58+C59</f>
        <v>7642</v>
      </c>
      <c r="D71" s="13">
        <f t="shared" ref="D71:N71" si="21">D58+D59</f>
        <v>13330</v>
      </c>
      <c r="E71" s="13">
        <f t="shared" si="21"/>
        <v>5279</v>
      </c>
      <c r="F71" s="13">
        <f t="shared" si="21"/>
        <v>6096</v>
      </c>
      <c r="G71" s="13">
        <f t="shared" si="21"/>
        <v>4022</v>
      </c>
      <c r="H71" s="13">
        <f t="shared" si="21"/>
        <v>12806</v>
      </c>
      <c r="I71" s="13">
        <f t="shared" si="21"/>
        <v>5302</v>
      </c>
      <c r="J71" s="13">
        <f t="shared" si="21"/>
        <v>5270</v>
      </c>
      <c r="K71" s="13">
        <f t="shared" si="21"/>
        <v>11394</v>
      </c>
      <c r="L71" s="13">
        <f t="shared" si="21"/>
        <v>5609</v>
      </c>
      <c r="M71" s="13">
        <f t="shared" si="21"/>
        <v>4619</v>
      </c>
      <c r="N71" s="27">
        <f t="shared" si="21"/>
        <v>4405</v>
      </c>
      <c r="O71" s="30">
        <f>O58+O59</f>
        <v>85774</v>
      </c>
    </row>
    <row r="72" spans="1:17" ht="45" customHeight="1" thickBot="1"/>
    <row r="73" spans="1:17">
      <c r="A73" s="6"/>
      <c r="B73" s="39"/>
      <c r="C73" s="205" t="s">
        <v>35</v>
      </c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7" t="s">
        <v>40</v>
      </c>
    </row>
    <row r="74" spans="1:17" ht="16.5" thickBot="1">
      <c r="A74" s="21"/>
      <c r="B74" s="40"/>
      <c r="C74" s="16" t="s">
        <v>2</v>
      </c>
      <c r="D74" s="9" t="s">
        <v>3</v>
      </c>
      <c r="E74" s="9" t="s">
        <v>4</v>
      </c>
      <c r="F74" s="9" t="s">
        <v>5</v>
      </c>
      <c r="G74" s="9" t="s">
        <v>6</v>
      </c>
      <c r="H74" s="9" t="s">
        <v>7</v>
      </c>
      <c r="I74" s="9" t="s">
        <v>8</v>
      </c>
      <c r="J74" s="9" t="s">
        <v>9</v>
      </c>
      <c r="K74" s="9" t="s">
        <v>10</v>
      </c>
      <c r="L74" s="9" t="s">
        <v>11</v>
      </c>
      <c r="M74" s="9" t="s">
        <v>12</v>
      </c>
      <c r="N74" s="9" t="s">
        <v>13</v>
      </c>
      <c r="O74" s="208"/>
    </row>
    <row r="75" spans="1:17" ht="19.5" thickBot="1">
      <c r="A75" s="14" t="s">
        <v>0</v>
      </c>
      <c r="B75" s="41"/>
      <c r="C75" s="17">
        <v>435</v>
      </c>
      <c r="D75" s="8">
        <v>318</v>
      </c>
      <c r="E75" s="8">
        <v>279</v>
      </c>
      <c r="F75" s="8">
        <v>402</v>
      </c>
      <c r="G75" s="8">
        <v>418</v>
      </c>
      <c r="H75" s="8">
        <v>662</v>
      </c>
      <c r="I75" s="8">
        <v>655</v>
      </c>
      <c r="J75" s="8">
        <v>935</v>
      </c>
      <c r="K75" s="8">
        <v>880</v>
      </c>
      <c r="L75" s="8">
        <v>1052</v>
      </c>
      <c r="M75" s="8">
        <v>1121</v>
      </c>
      <c r="N75" s="24">
        <v>1289</v>
      </c>
      <c r="O75" s="28">
        <f>SUM(C75:N75)</f>
        <v>8446</v>
      </c>
    </row>
    <row r="76" spans="1:17">
      <c r="A76" s="15" t="s">
        <v>1</v>
      </c>
      <c r="B76" s="42"/>
      <c r="C76" s="18">
        <f>C77</f>
        <v>537</v>
      </c>
      <c r="D76" s="18">
        <f t="shared" ref="D76:N76" si="22">D77</f>
        <v>566</v>
      </c>
      <c r="E76" s="18">
        <f t="shared" si="22"/>
        <v>459</v>
      </c>
      <c r="F76" s="18">
        <f t="shared" si="22"/>
        <v>327</v>
      </c>
      <c r="G76" s="18">
        <f t="shared" si="22"/>
        <v>321</v>
      </c>
      <c r="H76" s="18">
        <f t="shared" si="22"/>
        <v>221</v>
      </c>
      <c r="I76" s="18">
        <f t="shared" si="22"/>
        <v>211</v>
      </c>
      <c r="J76" s="18">
        <f t="shared" si="22"/>
        <v>199</v>
      </c>
      <c r="K76" s="18">
        <f t="shared" si="22"/>
        <v>231</v>
      </c>
      <c r="L76" s="18">
        <f t="shared" si="22"/>
        <v>592</v>
      </c>
      <c r="M76" s="18">
        <f t="shared" si="22"/>
        <v>643</v>
      </c>
      <c r="N76" s="18">
        <f t="shared" si="22"/>
        <v>672</v>
      </c>
      <c r="O76" s="15">
        <f>SUM(C76:N76)</f>
        <v>4979</v>
      </c>
    </row>
    <row r="77" spans="1:17">
      <c r="A77" s="6" t="s">
        <v>15</v>
      </c>
      <c r="B77" s="43"/>
      <c r="C77" s="19">
        <f>SUM(C79+C78)</f>
        <v>537</v>
      </c>
      <c r="D77" s="19">
        <f>SUM(D79+D78)</f>
        <v>566</v>
      </c>
      <c r="E77" s="19">
        <f t="shared" ref="E77:O77" si="23">SUM(E79+E78)</f>
        <v>459</v>
      </c>
      <c r="F77" s="19">
        <f t="shared" si="23"/>
        <v>327</v>
      </c>
      <c r="G77" s="19">
        <f t="shared" si="23"/>
        <v>321</v>
      </c>
      <c r="H77" s="19">
        <f t="shared" si="23"/>
        <v>221</v>
      </c>
      <c r="I77" s="19">
        <f t="shared" si="23"/>
        <v>211</v>
      </c>
      <c r="J77" s="19">
        <f t="shared" si="23"/>
        <v>199</v>
      </c>
      <c r="K77" s="19">
        <f t="shared" si="23"/>
        <v>231</v>
      </c>
      <c r="L77" s="19">
        <f t="shared" si="23"/>
        <v>592</v>
      </c>
      <c r="M77" s="19">
        <f t="shared" si="23"/>
        <v>643</v>
      </c>
      <c r="N77" s="19">
        <f t="shared" si="23"/>
        <v>672</v>
      </c>
      <c r="O77" s="19">
        <f t="shared" si="23"/>
        <v>4979</v>
      </c>
    </row>
    <row r="78" spans="1:17">
      <c r="A78" s="6" t="s">
        <v>48</v>
      </c>
      <c r="B78" s="6"/>
      <c r="C78" s="10"/>
      <c r="D78" s="10">
        <v>166</v>
      </c>
      <c r="E78" s="10">
        <v>134</v>
      </c>
      <c r="F78" s="10">
        <v>27</v>
      </c>
      <c r="G78" s="10"/>
      <c r="H78" s="10"/>
      <c r="I78" s="10"/>
      <c r="J78" s="10"/>
      <c r="K78" s="10"/>
      <c r="L78" s="49">
        <v>160</v>
      </c>
      <c r="M78" s="10">
        <v>118</v>
      </c>
      <c r="N78" s="10">
        <v>144</v>
      </c>
      <c r="O78" s="29">
        <f>SUM(C78:N78)</f>
        <v>749</v>
      </c>
    </row>
    <row r="79" spans="1:17" ht="19.5" thickBot="1">
      <c r="A79" s="22" t="s">
        <v>17</v>
      </c>
      <c r="B79" s="46"/>
      <c r="C79" s="49">
        <v>537</v>
      </c>
      <c r="D79" s="49">
        <v>400</v>
      </c>
      <c r="E79" s="49">
        <v>325</v>
      </c>
      <c r="F79" s="49">
        <v>300</v>
      </c>
      <c r="G79" s="49">
        <v>321</v>
      </c>
      <c r="H79" s="49">
        <v>221</v>
      </c>
      <c r="I79" s="49">
        <v>211</v>
      </c>
      <c r="J79" s="49">
        <v>199</v>
      </c>
      <c r="K79" s="49">
        <v>231</v>
      </c>
      <c r="L79" s="49">
        <v>432</v>
      </c>
      <c r="M79" s="49">
        <v>525</v>
      </c>
      <c r="N79" s="49">
        <v>528</v>
      </c>
      <c r="O79" s="29">
        <f>SUM(C79:N79)</f>
        <v>4230</v>
      </c>
    </row>
    <row r="80" spans="1:17" ht="19.5" thickBot="1">
      <c r="A80" s="7" t="s">
        <v>23</v>
      </c>
      <c r="B80" s="47"/>
      <c r="C80" s="48">
        <f>C75+C76</f>
        <v>972</v>
      </c>
      <c r="D80" s="48">
        <f>D75+D76</f>
        <v>884</v>
      </c>
      <c r="E80" s="48">
        <f t="shared" ref="E80:N80" si="24">E75+E76</f>
        <v>738</v>
      </c>
      <c r="F80" s="48">
        <f t="shared" si="24"/>
        <v>729</v>
      </c>
      <c r="G80" s="48">
        <f t="shared" si="24"/>
        <v>739</v>
      </c>
      <c r="H80" s="48">
        <f t="shared" si="24"/>
        <v>883</v>
      </c>
      <c r="I80" s="48">
        <f t="shared" si="24"/>
        <v>866</v>
      </c>
      <c r="J80" s="48">
        <f t="shared" si="24"/>
        <v>1134</v>
      </c>
      <c r="K80" s="48">
        <f t="shared" si="24"/>
        <v>1111</v>
      </c>
      <c r="L80" s="48">
        <f t="shared" si="24"/>
        <v>1644</v>
      </c>
      <c r="M80" s="48">
        <f t="shared" si="24"/>
        <v>1764</v>
      </c>
      <c r="N80" s="48">
        <f t="shared" si="24"/>
        <v>1961</v>
      </c>
      <c r="O80" s="34">
        <f>SUM(C80:N80)</f>
        <v>13425</v>
      </c>
    </row>
    <row r="81" spans="1:17" ht="55.5" customHeight="1" thickBot="1"/>
    <row r="82" spans="1:17">
      <c r="A82" s="6"/>
      <c r="B82" s="39"/>
      <c r="C82" s="205" t="s">
        <v>36</v>
      </c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7" t="s">
        <v>40</v>
      </c>
    </row>
    <row r="83" spans="1:17" ht="16.5" thickBot="1">
      <c r="A83" s="21"/>
      <c r="B83" s="40"/>
      <c r="C83" s="16" t="s">
        <v>2</v>
      </c>
      <c r="D83" s="9" t="s">
        <v>3</v>
      </c>
      <c r="E83" s="9" t="s">
        <v>4</v>
      </c>
      <c r="F83" s="9" t="s">
        <v>5</v>
      </c>
      <c r="G83" s="9" t="s">
        <v>6</v>
      </c>
      <c r="H83" s="9" t="s">
        <v>7</v>
      </c>
      <c r="I83" s="9" t="s">
        <v>8</v>
      </c>
      <c r="J83" s="9" t="s">
        <v>9</v>
      </c>
      <c r="K83" s="9" t="s">
        <v>10</v>
      </c>
      <c r="L83" s="9" t="s">
        <v>11</v>
      </c>
      <c r="M83" s="9" t="s">
        <v>12</v>
      </c>
      <c r="N83" s="9" t="s">
        <v>13</v>
      </c>
      <c r="O83" s="208"/>
    </row>
    <row r="84" spans="1:17" ht="19.5" thickBot="1">
      <c r="A84" s="14" t="s">
        <v>0</v>
      </c>
      <c r="B84" s="41"/>
      <c r="C84" s="17">
        <v>0</v>
      </c>
      <c r="D84" s="8">
        <v>0</v>
      </c>
      <c r="E84" s="8">
        <v>0</v>
      </c>
      <c r="F84" s="8">
        <v>0</v>
      </c>
      <c r="G84" s="8">
        <v>215</v>
      </c>
      <c r="H84" s="8">
        <v>1105</v>
      </c>
      <c r="I84" s="8">
        <v>788</v>
      </c>
      <c r="J84" s="8">
        <v>2870</v>
      </c>
      <c r="K84" s="8">
        <v>1438</v>
      </c>
      <c r="L84" s="8">
        <v>1824</v>
      </c>
      <c r="M84" s="8">
        <v>805</v>
      </c>
      <c r="N84" s="24">
        <v>309</v>
      </c>
      <c r="O84" s="28">
        <f>SUM(C84:N84)</f>
        <v>9354</v>
      </c>
    </row>
    <row r="85" spans="1:17">
      <c r="A85" s="15" t="s">
        <v>1</v>
      </c>
      <c r="B85" s="42"/>
      <c r="C85" s="18">
        <f t="shared" ref="C85:L85" si="25">C87+C86</f>
        <v>0</v>
      </c>
      <c r="D85" s="18">
        <f t="shared" si="25"/>
        <v>0</v>
      </c>
      <c r="E85" s="18">
        <f t="shared" si="25"/>
        <v>0</v>
      </c>
      <c r="F85" s="18">
        <f t="shared" si="25"/>
        <v>0</v>
      </c>
      <c r="G85" s="18">
        <f t="shared" si="25"/>
        <v>0</v>
      </c>
      <c r="H85" s="18">
        <f t="shared" si="25"/>
        <v>0</v>
      </c>
      <c r="I85" s="18">
        <f t="shared" si="25"/>
        <v>126</v>
      </c>
      <c r="J85" s="18">
        <f t="shared" si="25"/>
        <v>49</v>
      </c>
      <c r="K85" s="18">
        <f t="shared" si="25"/>
        <v>69</v>
      </c>
      <c r="L85" s="18">
        <f t="shared" si="25"/>
        <v>53</v>
      </c>
      <c r="M85" s="18">
        <f>M87+M86</f>
        <v>267</v>
      </c>
      <c r="N85" s="18">
        <f>N87+N86</f>
        <v>0</v>
      </c>
      <c r="O85" s="15">
        <f>SUM(C85:N85)</f>
        <v>564</v>
      </c>
    </row>
    <row r="86" spans="1:17">
      <c r="A86" s="6" t="s">
        <v>48</v>
      </c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>
        <v>267</v>
      </c>
      <c r="N86" s="55"/>
      <c r="O86" s="37">
        <f t="shared" ref="O86:O87" si="26">SUM(C86:N86)</f>
        <v>267</v>
      </c>
    </row>
    <row r="87" spans="1:17">
      <c r="A87" s="46" t="s">
        <v>32</v>
      </c>
      <c r="B87" s="46"/>
      <c r="C87" s="49"/>
      <c r="D87" s="49"/>
      <c r="E87" s="49"/>
      <c r="F87" s="49"/>
      <c r="G87" s="49"/>
      <c r="H87" s="49"/>
      <c r="I87" s="49">
        <v>126</v>
      </c>
      <c r="J87" s="49">
        <v>49</v>
      </c>
      <c r="K87" s="49">
        <v>69</v>
      </c>
      <c r="L87" s="49">
        <v>53</v>
      </c>
      <c r="M87" s="49"/>
      <c r="N87" s="49"/>
      <c r="O87" s="37">
        <f t="shared" si="26"/>
        <v>297</v>
      </c>
    </row>
    <row r="88" spans="1:17">
      <c r="A88" s="44"/>
      <c r="B88" s="44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</row>
    <row r="89" spans="1:17">
      <c r="A89" s="3" t="s">
        <v>41</v>
      </c>
      <c r="O89" s="3">
        <f>O5+O21+O39+O75+O84+O58</f>
        <v>261800</v>
      </c>
    </row>
    <row r="90" spans="1:17">
      <c r="A90" s="3" t="s">
        <v>42</v>
      </c>
      <c r="O90" s="36">
        <f>O6+O22+O40+O76+O59+O85</f>
        <v>118062</v>
      </c>
      <c r="P90" s="1">
        <v>-3248</v>
      </c>
      <c r="Q90" s="1">
        <f>O90+P90</f>
        <v>114814</v>
      </c>
    </row>
    <row r="92" spans="1:17">
      <c r="N92" s="2" t="s">
        <v>45</v>
      </c>
      <c r="O92" s="1">
        <f>SUM(O89:O91)</f>
        <v>379862</v>
      </c>
    </row>
    <row r="93" spans="1:17">
      <c r="A93" s="210" t="s">
        <v>43</v>
      </c>
      <c r="B93" s="210"/>
      <c r="C93" s="210"/>
      <c r="D93" s="210"/>
      <c r="E93" s="210"/>
      <c r="F93" s="210"/>
      <c r="G93" s="210"/>
      <c r="H93" s="210"/>
    </row>
    <row r="94" spans="1:17" ht="19.5" thickBot="1">
      <c r="A94" s="68" t="s">
        <v>51</v>
      </c>
    </row>
    <row r="95" spans="1:17" ht="19.5" thickBot="1">
      <c r="A95" s="58" t="s">
        <v>1</v>
      </c>
      <c r="B95" s="59">
        <f>SUM(B96:B101)</f>
        <v>34496</v>
      </c>
    </row>
    <row r="96" spans="1:17">
      <c r="A96" s="56" t="s">
        <v>16</v>
      </c>
      <c r="B96" s="60">
        <f>37+739+278+654</f>
        <v>1708</v>
      </c>
    </row>
    <row r="97" spans="1:3">
      <c r="A97" s="57" t="s">
        <v>28</v>
      </c>
      <c r="B97" s="61">
        <f>94+179+1125</f>
        <v>1398</v>
      </c>
    </row>
    <row r="98" spans="1:3">
      <c r="A98" s="57" t="s">
        <v>29</v>
      </c>
      <c r="B98" s="61">
        <f>1725+11731+3750</f>
        <v>17206</v>
      </c>
    </row>
    <row r="99" spans="1:3">
      <c r="A99" s="57" t="s">
        <v>18</v>
      </c>
      <c r="B99" s="61">
        <f>68+607+959+1778</f>
        <v>3412</v>
      </c>
    </row>
    <row r="100" spans="1:3">
      <c r="A100" s="57" t="s">
        <v>17</v>
      </c>
      <c r="B100" s="61">
        <f>647+2828+4230</f>
        <v>7705</v>
      </c>
    </row>
    <row r="101" spans="1:3" ht="19.5" thickBot="1">
      <c r="A101" s="63" t="s">
        <v>48</v>
      </c>
      <c r="B101" s="62">
        <f>2051+749+267</f>
        <v>3067</v>
      </c>
    </row>
    <row r="102" spans="1:3" ht="19.5" thickBot="1">
      <c r="A102" s="7" t="s">
        <v>19</v>
      </c>
      <c r="B102" s="64">
        <f>SUM(B103:B113)</f>
        <v>80318</v>
      </c>
    </row>
    <row r="103" spans="1:3">
      <c r="A103" s="56" t="s">
        <v>24</v>
      </c>
      <c r="B103" s="60">
        <v>6000</v>
      </c>
      <c r="C103" s="211">
        <f>B103+B104</f>
        <v>20265</v>
      </c>
    </row>
    <row r="104" spans="1:3">
      <c r="A104" s="57" t="s">
        <v>26</v>
      </c>
      <c r="B104" s="61">
        <f>9994+4271</f>
        <v>14265</v>
      </c>
      <c r="C104" s="211"/>
    </row>
    <row r="105" spans="1:3">
      <c r="A105" s="57" t="s">
        <v>20</v>
      </c>
      <c r="B105" s="61">
        <f>1377+20</f>
        <v>1397</v>
      </c>
    </row>
    <row r="106" spans="1:3">
      <c r="A106" s="57" t="s">
        <v>32</v>
      </c>
      <c r="B106" s="61">
        <f>5396+4221+9914+297</f>
        <v>19828</v>
      </c>
    </row>
    <row r="107" spans="1:3">
      <c r="A107" s="57" t="s">
        <v>27</v>
      </c>
      <c r="B107" s="61">
        <v>101</v>
      </c>
    </row>
    <row r="108" spans="1:3">
      <c r="A108" s="57" t="s">
        <v>39</v>
      </c>
      <c r="B108" s="61">
        <v>10087</v>
      </c>
      <c r="C108" s="211">
        <f>B108+B109+B110</f>
        <v>34314</v>
      </c>
    </row>
    <row r="109" spans="1:3">
      <c r="A109" s="57" t="s">
        <v>34</v>
      </c>
      <c r="B109" s="61">
        <v>19449</v>
      </c>
      <c r="C109" s="211"/>
    </row>
    <row r="110" spans="1:3">
      <c r="A110" s="57" t="s">
        <v>21</v>
      </c>
      <c r="B110" s="61">
        <f>1104+3674</f>
        <v>4778</v>
      </c>
      <c r="C110" s="211"/>
    </row>
    <row r="111" spans="1:3" ht="21" customHeight="1">
      <c r="A111" s="57" t="s">
        <v>22</v>
      </c>
      <c r="B111" s="61">
        <v>1933</v>
      </c>
      <c r="C111" s="211">
        <f>B111+B112+B113</f>
        <v>4413</v>
      </c>
    </row>
    <row r="112" spans="1:3">
      <c r="A112" s="57" t="s">
        <v>50</v>
      </c>
      <c r="B112" s="61">
        <v>165</v>
      </c>
      <c r="C112" s="211"/>
    </row>
    <row r="113" spans="1:17" ht="19.5" thickBot="1">
      <c r="A113" s="65" t="s">
        <v>30</v>
      </c>
      <c r="B113" s="62">
        <f>1635+280+400</f>
        <v>2315</v>
      </c>
      <c r="C113" s="211"/>
    </row>
    <row r="115" spans="1:17">
      <c r="A115" s="3" t="s">
        <v>23</v>
      </c>
      <c r="B115" s="3">
        <f>SUM(B95+B102)</f>
        <v>114814</v>
      </c>
    </row>
    <row r="116" spans="1:17" ht="52.5" customHeight="1">
      <c r="A116" s="209" t="s">
        <v>46</v>
      </c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67"/>
      <c r="Q116" s="67"/>
    </row>
    <row r="117" spans="1:17" ht="19.5" thickBot="1">
      <c r="B117" s="45"/>
    </row>
    <row r="118" spans="1:17">
      <c r="A118" s="6"/>
      <c r="B118" s="39"/>
      <c r="C118" s="205" t="s">
        <v>14</v>
      </c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7" t="s">
        <v>40</v>
      </c>
    </row>
    <row r="119" spans="1:17" ht="16.5" thickBot="1">
      <c r="A119" s="21"/>
      <c r="B119" s="40"/>
      <c r="C119" s="16" t="s">
        <v>2</v>
      </c>
      <c r="D119" s="9" t="s">
        <v>3</v>
      </c>
      <c r="E119" s="9" t="s">
        <v>4</v>
      </c>
      <c r="F119" s="9" t="s">
        <v>5</v>
      </c>
      <c r="G119" s="9" t="s">
        <v>6</v>
      </c>
      <c r="H119" s="9" t="s">
        <v>7</v>
      </c>
      <c r="I119" s="9" t="s">
        <v>8</v>
      </c>
      <c r="J119" s="9" t="s">
        <v>9</v>
      </c>
      <c r="K119" s="9" t="s">
        <v>10</v>
      </c>
      <c r="L119" s="9" t="s">
        <v>11</v>
      </c>
      <c r="M119" s="9" t="s">
        <v>12</v>
      </c>
      <c r="N119" s="9" t="s">
        <v>13</v>
      </c>
      <c r="O119" s="208"/>
    </row>
    <row r="120" spans="1:17" ht="19.5" thickBot="1">
      <c r="A120" s="14" t="s">
        <v>0</v>
      </c>
      <c r="B120" s="41"/>
      <c r="C120" s="17">
        <v>2307</v>
      </c>
      <c r="D120" s="8">
        <v>1979</v>
      </c>
      <c r="E120" s="8">
        <v>1706</v>
      </c>
      <c r="F120" s="8">
        <v>2139</v>
      </c>
      <c r="G120" s="8">
        <v>1119</v>
      </c>
      <c r="H120" s="8">
        <v>1771</v>
      </c>
      <c r="I120" s="8">
        <v>1276</v>
      </c>
      <c r="J120" s="8">
        <v>2576</v>
      </c>
      <c r="K120" s="8">
        <v>2410</v>
      </c>
      <c r="L120" s="8">
        <v>2259</v>
      </c>
      <c r="M120" s="8">
        <v>1808</v>
      </c>
      <c r="N120" s="24"/>
      <c r="O120" s="28">
        <f>SUM(C120:N120)</f>
        <v>21350</v>
      </c>
    </row>
    <row r="121" spans="1:17" ht="19.5" thickBot="1">
      <c r="B121" s="66"/>
    </row>
    <row r="122" spans="1:17">
      <c r="A122" s="6"/>
      <c r="B122" s="39"/>
      <c r="C122" s="205" t="s">
        <v>25</v>
      </c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7" t="s">
        <v>40</v>
      </c>
    </row>
    <row r="123" spans="1:17" ht="16.5" thickBot="1">
      <c r="A123" s="21"/>
      <c r="B123" s="40"/>
      <c r="C123" s="16" t="s">
        <v>2</v>
      </c>
      <c r="D123" s="9" t="s">
        <v>3</v>
      </c>
      <c r="E123" s="9" t="s">
        <v>4</v>
      </c>
      <c r="F123" s="9" t="s">
        <v>5</v>
      </c>
      <c r="G123" s="9" t="s">
        <v>6</v>
      </c>
      <c r="H123" s="9" t="s">
        <v>7</v>
      </c>
      <c r="I123" s="9" t="s">
        <v>8</v>
      </c>
      <c r="J123" s="9" t="s">
        <v>9</v>
      </c>
      <c r="K123" s="9" t="s">
        <v>10</v>
      </c>
      <c r="L123" s="9" t="s">
        <v>11</v>
      </c>
      <c r="M123" s="9" t="s">
        <v>12</v>
      </c>
      <c r="N123" s="9" t="s">
        <v>13</v>
      </c>
      <c r="O123" s="208"/>
    </row>
    <row r="124" spans="1:17" ht="19.5" thickBot="1">
      <c r="A124" s="14" t="s">
        <v>0</v>
      </c>
      <c r="B124" s="41"/>
      <c r="C124" s="17">
        <v>10687</v>
      </c>
      <c r="D124" s="8">
        <v>5621</v>
      </c>
      <c r="E124" s="8">
        <v>7556</v>
      </c>
      <c r="F124" s="8">
        <v>4520</v>
      </c>
      <c r="G124" s="8">
        <v>7915</v>
      </c>
      <c r="H124" s="8">
        <v>6353</v>
      </c>
      <c r="I124" s="8">
        <v>6151</v>
      </c>
      <c r="J124" s="8">
        <v>5946</v>
      </c>
      <c r="K124" s="8">
        <v>8653</v>
      </c>
      <c r="L124" s="8">
        <v>9299</v>
      </c>
      <c r="M124" s="8">
        <v>10329</v>
      </c>
      <c r="N124" s="24">
        <v>11535</v>
      </c>
      <c r="O124" s="28">
        <f>SUM(C124:N124)</f>
        <v>94565</v>
      </c>
    </row>
    <row r="125" spans="1:17" ht="19.5" thickBot="1">
      <c r="B125" s="66"/>
    </row>
    <row r="126" spans="1:17">
      <c r="A126" s="6"/>
      <c r="B126" s="39"/>
      <c r="C126" s="205" t="s">
        <v>33</v>
      </c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7" t="s">
        <v>40</v>
      </c>
    </row>
    <row r="127" spans="1:17" ht="16.5" thickBot="1">
      <c r="A127" s="21"/>
      <c r="B127" s="40"/>
      <c r="C127" s="16" t="s">
        <v>2</v>
      </c>
      <c r="D127" s="9" t="s">
        <v>3</v>
      </c>
      <c r="E127" s="9" t="s">
        <v>4</v>
      </c>
      <c r="F127" s="9" t="s">
        <v>5</v>
      </c>
      <c r="G127" s="9" t="s">
        <v>6</v>
      </c>
      <c r="H127" s="9" t="s">
        <v>7</v>
      </c>
      <c r="I127" s="9" t="s">
        <v>8</v>
      </c>
      <c r="J127" s="9" t="s">
        <v>9</v>
      </c>
      <c r="K127" s="9" t="s">
        <v>10</v>
      </c>
      <c r="L127" s="9" t="s">
        <v>11</v>
      </c>
      <c r="M127" s="9" t="s">
        <v>12</v>
      </c>
      <c r="N127" s="9" t="s">
        <v>13</v>
      </c>
      <c r="O127" s="208"/>
    </row>
    <row r="128" spans="1:17" ht="19.5" thickBot="1">
      <c r="A128" s="14" t="s">
        <v>0</v>
      </c>
      <c r="B128" s="41"/>
      <c r="C128" s="17">
        <v>3826</v>
      </c>
      <c r="D128" s="8">
        <v>3213</v>
      </c>
      <c r="E128" s="8">
        <v>2835</v>
      </c>
      <c r="F128" s="8">
        <v>3478</v>
      </c>
      <c r="G128" s="8">
        <v>5906</v>
      </c>
      <c r="H128" s="8">
        <v>7099</v>
      </c>
      <c r="I128" s="8">
        <v>9038</v>
      </c>
      <c r="J128" s="8">
        <v>8701</v>
      </c>
      <c r="K128" s="8">
        <v>7528</v>
      </c>
      <c r="L128" s="8">
        <v>7939</v>
      </c>
      <c r="M128" s="8">
        <v>9865</v>
      </c>
      <c r="N128" s="24">
        <v>8130</v>
      </c>
      <c r="O128" s="28">
        <f>SUM(C128:N128)</f>
        <v>77558</v>
      </c>
    </row>
    <row r="129" spans="1:15" ht="19.5" thickBot="1">
      <c r="B129" s="66"/>
    </row>
    <row r="130" spans="1:15">
      <c r="A130" s="6"/>
      <c r="B130" s="39"/>
      <c r="C130" s="205" t="s">
        <v>35</v>
      </c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7" t="s">
        <v>40</v>
      </c>
    </row>
    <row r="131" spans="1:15" ht="16.5" thickBot="1">
      <c r="A131" s="21"/>
      <c r="B131" s="40"/>
      <c r="C131" s="16" t="s">
        <v>2</v>
      </c>
      <c r="D131" s="9" t="s">
        <v>3</v>
      </c>
      <c r="E131" s="9" t="s">
        <v>4</v>
      </c>
      <c r="F131" s="9" t="s">
        <v>5</v>
      </c>
      <c r="G131" s="9" t="s">
        <v>6</v>
      </c>
      <c r="H131" s="9" t="s">
        <v>7</v>
      </c>
      <c r="I131" s="9" t="s">
        <v>8</v>
      </c>
      <c r="J131" s="9" t="s">
        <v>9</v>
      </c>
      <c r="K131" s="9" t="s">
        <v>10</v>
      </c>
      <c r="L131" s="9" t="s">
        <v>11</v>
      </c>
      <c r="M131" s="9" t="s">
        <v>12</v>
      </c>
      <c r="N131" s="9" t="s">
        <v>13</v>
      </c>
      <c r="O131" s="208"/>
    </row>
    <row r="132" spans="1:15" ht="19.5" thickBot="1">
      <c r="A132" s="14" t="s">
        <v>0</v>
      </c>
      <c r="B132" s="41"/>
      <c r="C132" s="17">
        <v>435</v>
      </c>
      <c r="D132" s="8">
        <v>318</v>
      </c>
      <c r="E132" s="8">
        <v>279</v>
      </c>
      <c r="F132" s="8">
        <v>402</v>
      </c>
      <c r="G132" s="8">
        <v>418</v>
      </c>
      <c r="H132" s="8">
        <v>662</v>
      </c>
      <c r="I132" s="8">
        <v>655</v>
      </c>
      <c r="J132" s="8">
        <v>935</v>
      </c>
      <c r="K132" s="8">
        <v>880</v>
      </c>
      <c r="L132" s="8">
        <v>1052</v>
      </c>
      <c r="M132" s="8">
        <v>1121</v>
      </c>
      <c r="N132" s="24">
        <v>1289</v>
      </c>
      <c r="O132" s="28">
        <f>SUM(C132:N132)</f>
        <v>8446</v>
      </c>
    </row>
    <row r="133" spans="1:15" ht="19.5" thickBot="1">
      <c r="B133" s="66"/>
    </row>
    <row r="134" spans="1:15">
      <c r="A134" s="6"/>
      <c r="B134" s="39"/>
      <c r="C134" s="205" t="s">
        <v>36</v>
      </c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7" t="s">
        <v>40</v>
      </c>
    </row>
    <row r="135" spans="1:15" ht="16.5" thickBot="1">
      <c r="A135" s="21"/>
      <c r="B135" s="40"/>
      <c r="C135" s="16" t="s">
        <v>2</v>
      </c>
      <c r="D135" s="9" t="s">
        <v>3</v>
      </c>
      <c r="E135" s="9" t="s">
        <v>4</v>
      </c>
      <c r="F135" s="9" t="s">
        <v>5</v>
      </c>
      <c r="G135" s="9" t="s">
        <v>6</v>
      </c>
      <c r="H135" s="9" t="s">
        <v>7</v>
      </c>
      <c r="I135" s="9" t="s">
        <v>8</v>
      </c>
      <c r="J135" s="9" t="s">
        <v>9</v>
      </c>
      <c r="K135" s="9" t="s">
        <v>10</v>
      </c>
      <c r="L135" s="9" t="s">
        <v>11</v>
      </c>
      <c r="M135" s="9" t="s">
        <v>12</v>
      </c>
      <c r="N135" s="9" t="s">
        <v>13</v>
      </c>
      <c r="O135" s="208"/>
    </row>
    <row r="136" spans="1:15" ht="19.5" thickBot="1">
      <c r="A136" s="14" t="s">
        <v>0</v>
      </c>
      <c r="B136" s="41"/>
      <c r="C136" s="17">
        <v>0</v>
      </c>
      <c r="D136" s="8">
        <v>0</v>
      </c>
      <c r="E136" s="8">
        <v>0</v>
      </c>
      <c r="F136" s="8">
        <v>0</v>
      </c>
      <c r="G136" s="8">
        <v>215</v>
      </c>
      <c r="H136" s="8">
        <v>1105</v>
      </c>
      <c r="I136" s="8">
        <v>788</v>
      </c>
      <c r="J136" s="8">
        <v>2870</v>
      </c>
      <c r="K136" s="8">
        <v>1438</v>
      </c>
      <c r="L136" s="8">
        <v>1824</v>
      </c>
      <c r="M136" s="8">
        <v>805</v>
      </c>
      <c r="N136" s="24">
        <v>309</v>
      </c>
      <c r="O136" s="28">
        <f>SUM(C136:N136)</f>
        <v>9354</v>
      </c>
    </row>
    <row r="137" spans="1:15">
      <c r="A137" s="6"/>
      <c r="B137" s="39"/>
      <c r="C137" s="205" t="s">
        <v>37</v>
      </c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7" t="s">
        <v>40</v>
      </c>
    </row>
    <row r="138" spans="1:15" ht="16.5" thickBot="1">
      <c r="A138" s="21"/>
      <c r="B138" s="40"/>
      <c r="C138" s="16" t="s">
        <v>2</v>
      </c>
      <c r="D138" s="9" t="s">
        <v>3</v>
      </c>
      <c r="E138" s="9" t="s">
        <v>4</v>
      </c>
      <c r="F138" s="9" t="s">
        <v>5</v>
      </c>
      <c r="G138" s="9" t="s">
        <v>6</v>
      </c>
      <c r="H138" s="9" t="s">
        <v>7</v>
      </c>
      <c r="I138" s="9" t="s">
        <v>8</v>
      </c>
      <c r="J138" s="9" t="s">
        <v>9</v>
      </c>
      <c r="K138" s="9" t="s">
        <v>10</v>
      </c>
      <c r="L138" s="9" t="s">
        <v>11</v>
      </c>
      <c r="M138" s="9" t="s">
        <v>12</v>
      </c>
      <c r="N138" s="9" t="s">
        <v>13</v>
      </c>
      <c r="O138" s="208"/>
    </row>
    <row r="139" spans="1:15" ht="19.5" thickBot="1">
      <c r="A139" s="14" t="s">
        <v>0</v>
      </c>
      <c r="B139" s="41"/>
      <c r="C139" s="17">
        <v>4718</v>
      </c>
      <c r="D139" s="8">
        <v>3482</v>
      </c>
      <c r="E139" s="8">
        <v>3410</v>
      </c>
      <c r="F139" s="8">
        <v>5062</v>
      </c>
      <c r="G139" s="8">
        <v>3507</v>
      </c>
      <c r="H139" s="8">
        <v>3949</v>
      </c>
      <c r="I139" s="8">
        <v>3838</v>
      </c>
      <c r="J139" s="8">
        <v>4081</v>
      </c>
      <c r="K139" s="8">
        <v>3847</v>
      </c>
      <c r="L139" s="8">
        <v>5609</v>
      </c>
      <c r="M139" s="8">
        <v>4619</v>
      </c>
      <c r="N139" s="24">
        <v>4405</v>
      </c>
      <c r="O139" s="23">
        <f t="shared" ref="O139" si="27">SUM(C139:N139)</f>
        <v>50527</v>
      </c>
    </row>
    <row r="141" spans="1:15">
      <c r="L141" s="212" t="s">
        <v>23</v>
      </c>
      <c r="M141" s="212"/>
      <c r="N141" s="212">
        <f>O120+O124+O128+O132+O136+O139</f>
        <v>261800</v>
      </c>
      <c r="O141" s="212"/>
    </row>
  </sheetData>
  <mergeCells count="33">
    <mergeCell ref="C122:N122"/>
    <mergeCell ref="O122:O123"/>
    <mergeCell ref="C137:N137"/>
    <mergeCell ref="O137:O138"/>
    <mergeCell ref="L141:M141"/>
    <mergeCell ref="N141:O141"/>
    <mergeCell ref="C126:N126"/>
    <mergeCell ref="O126:O127"/>
    <mergeCell ref="C130:N130"/>
    <mergeCell ref="O130:O131"/>
    <mergeCell ref="C134:N134"/>
    <mergeCell ref="O134:O135"/>
    <mergeCell ref="C37:N37"/>
    <mergeCell ref="O37:O38"/>
    <mergeCell ref="C56:N56"/>
    <mergeCell ref="O56:O57"/>
    <mergeCell ref="C73:N73"/>
    <mergeCell ref="O73:O74"/>
    <mergeCell ref="C82:N82"/>
    <mergeCell ref="O82:O83"/>
    <mergeCell ref="A93:H93"/>
    <mergeCell ref="C118:N118"/>
    <mergeCell ref="O118:O119"/>
    <mergeCell ref="C103:C104"/>
    <mergeCell ref="C108:C110"/>
    <mergeCell ref="C111:C113"/>
    <mergeCell ref="A116:O116"/>
    <mergeCell ref="A1:N1"/>
    <mergeCell ref="A2:N2"/>
    <mergeCell ref="C3:N3"/>
    <mergeCell ref="O3:O4"/>
    <mergeCell ref="C19:N19"/>
    <mergeCell ref="O19:O20"/>
  </mergeCells>
  <pageMargins left="0.11811023622047245" right="0.11811023622047245" top="0.74803149606299213" bottom="0.15748031496062992" header="0" footer="0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7"/>
  <sheetViews>
    <sheetView topLeftCell="A83" workbookViewId="0">
      <selection activeCell="B100" sqref="B100"/>
    </sheetView>
  </sheetViews>
  <sheetFormatPr defaultRowHeight="18.75"/>
  <cols>
    <col min="1" max="1" width="31.28515625" style="3" customWidth="1"/>
    <col min="2" max="2" width="9.85546875" style="2" customWidth="1"/>
    <col min="3" max="3" width="10" style="2" customWidth="1"/>
    <col min="4" max="4" width="11.5703125" style="2" customWidth="1"/>
    <col min="5" max="5" width="14.42578125" style="2" customWidth="1"/>
    <col min="6" max="6" width="9.42578125" style="2" customWidth="1"/>
    <col min="7" max="7" width="9.140625" style="2" customWidth="1"/>
    <col min="8" max="8" width="8.85546875" style="2" customWidth="1"/>
    <col min="9" max="9" width="9" style="2" customWidth="1"/>
    <col min="10" max="10" width="9.85546875" style="2" customWidth="1"/>
    <col min="11" max="11" width="9.5703125" style="2" customWidth="1"/>
    <col min="12" max="12" width="8.28515625" style="2" customWidth="1"/>
    <col min="13" max="13" width="9" style="2" customWidth="1"/>
    <col min="14" max="14" width="10.140625" style="1" customWidth="1"/>
    <col min="15" max="16384" width="9.140625" style="1"/>
  </cols>
  <sheetData>
    <row r="1" spans="1:14" ht="19.5" thickBot="1">
      <c r="A1" s="209" t="s">
        <v>52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4" ht="8.25" hidden="1" customHeight="1" thickBo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4" ht="17.25" customHeight="1">
      <c r="A3" s="6"/>
      <c r="B3" s="205" t="s">
        <v>14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 t="s">
        <v>40</v>
      </c>
    </row>
    <row r="4" spans="1:14" s="4" customFormat="1" ht="16.5" thickBot="1">
      <c r="A4" s="21"/>
      <c r="B4" s="16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208"/>
    </row>
    <row r="5" spans="1:14" s="3" customFormat="1" ht="19.5" thickBot="1">
      <c r="A5" s="14" t="s">
        <v>0</v>
      </c>
      <c r="B5" s="17">
        <v>4764</v>
      </c>
      <c r="C5" s="8">
        <v>2512</v>
      </c>
      <c r="D5" s="8">
        <v>1488</v>
      </c>
      <c r="E5" s="8">
        <v>4799</v>
      </c>
      <c r="F5" s="8">
        <v>2127</v>
      </c>
      <c r="G5" s="8">
        <v>2753</v>
      </c>
      <c r="H5" s="8">
        <v>3091</v>
      </c>
      <c r="I5" s="8">
        <v>2694</v>
      </c>
      <c r="J5" s="8">
        <v>3138</v>
      </c>
      <c r="K5" s="8">
        <v>6062</v>
      </c>
      <c r="L5" s="8">
        <v>2968</v>
      </c>
      <c r="M5" s="24">
        <v>6759</v>
      </c>
      <c r="N5" s="28">
        <f>SUM(B5:M5)</f>
        <v>43155</v>
      </c>
    </row>
    <row r="6" spans="1:14" s="3" customFormat="1">
      <c r="A6" s="15" t="s">
        <v>1</v>
      </c>
      <c r="B6" s="18">
        <f>B7+B12</f>
        <v>1667</v>
      </c>
      <c r="C6" s="12">
        <f t="shared" ref="C6:M6" si="0">C7+C12</f>
        <v>1030</v>
      </c>
      <c r="D6" s="12">
        <f t="shared" si="0"/>
        <v>1002</v>
      </c>
      <c r="E6" s="12">
        <f t="shared" si="0"/>
        <v>567</v>
      </c>
      <c r="F6" s="12">
        <f t="shared" si="0"/>
        <v>852</v>
      </c>
      <c r="G6" s="12">
        <f t="shared" si="0"/>
        <v>723</v>
      </c>
      <c r="H6" s="12">
        <f t="shared" si="0"/>
        <v>701</v>
      </c>
      <c r="I6" s="12">
        <f t="shared" si="0"/>
        <v>688</v>
      </c>
      <c r="J6" s="12">
        <f t="shared" si="0"/>
        <v>720</v>
      </c>
      <c r="K6" s="12">
        <f t="shared" si="0"/>
        <v>995</v>
      </c>
      <c r="L6" s="12">
        <f t="shared" si="0"/>
        <v>972</v>
      </c>
      <c r="M6" s="25">
        <f t="shared" si="0"/>
        <v>792</v>
      </c>
      <c r="N6" s="15">
        <f>SUM(B6:M6)</f>
        <v>10709</v>
      </c>
    </row>
    <row r="7" spans="1:14" s="5" customFormat="1">
      <c r="A7" s="6" t="s">
        <v>15</v>
      </c>
      <c r="B7" s="19">
        <f>SUM(B8:B11)</f>
        <v>704</v>
      </c>
      <c r="C7" s="10">
        <f t="shared" ref="C7:M7" si="1">SUM(C8:C11)</f>
        <v>56</v>
      </c>
      <c r="D7" s="10">
        <f t="shared" si="1"/>
        <v>26</v>
      </c>
      <c r="E7" s="10">
        <f t="shared" si="1"/>
        <v>29</v>
      </c>
      <c r="F7" s="10">
        <f t="shared" si="1"/>
        <v>72</v>
      </c>
      <c r="G7" s="10">
        <f t="shared" si="1"/>
        <v>57</v>
      </c>
      <c r="H7" s="10">
        <f t="shared" si="1"/>
        <v>76</v>
      </c>
      <c r="I7" s="10">
        <f t="shared" si="1"/>
        <v>85</v>
      </c>
      <c r="J7" s="10">
        <f t="shared" si="1"/>
        <v>18</v>
      </c>
      <c r="K7" s="10">
        <f t="shared" si="1"/>
        <v>328</v>
      </c>
      <c r="L7" s="10">
        <f t="shared" si="1"/>
        <v>290</v>
      </c>
      <c r="M7" s="26">
        <f t="shared" si="1"/>
        <v>95</v>
      </c>
      <c r="N7" s="11">
        <f t="shared" ref="N7:N17" si="2">SUM(B7:M7)</f>
        <v>1836</v>
      </c>
    </row>
    <row r="8" spans="1:14">
      <c r="A8" s="22" t="s">
        <v>16</v>
      </c>
      <c r="B8" s="2">
        <v>49</v>
      </c>
      <c r="D8" s="2">
        <v>6</v>
      </c>
      <c r="I8" s="2">
        <v>17</v>
      </c>
      <c r="K8" s="2">
        <v>4</v>
      </c>
      <c r="L8" s="2">
        <v>14</v>
      </c>
      <c r="N8" s="29">
        <f t="shared" si="2"/>
        <v>90</v>
      </c>
    </row>
    <row r="9" spans="1:14">
      <c r="A9" s="22" t="s">
        <v>17</v>
      </c>
      <c r="B9" s="2">
        <v>655</v>
      </c>
      <c r="C9" s="2">
        <v>56</v>
      </c>
      <c r="D9" s="2">
        <v>20</v>
      </c>
      <c r="E9" s="2">
        <v>29</v>
      </c>
      <c r="F9" s="2">
        <v>72</v>
      </c>
      <c r="G9" s="2">
        <v>57</v>
      </c>
      <c r="H9" s="2">
        <v>76</v>
      </c>
      <c r="I9" s="2">
        <v>68</v>
      </c>
      <c r="J9" s="2">
        <v>18</v>
      </c>
      <c r="K9" s="2">
        <v>100</v>
      </c>
      <c r="L9" s="2">
        <v>137</v>
      </c>
      <c r="M9" s="2">
        <v>82</v>
      </c>
      <c r="N9" s="29">
        <f t="shared" si="2"/>
        <v>1370</v>
      </c>
    </row>
    <row r="10" spans="1:14">
      <c r="A10" s="46" t="s">
        <v>48</v>
      </c>
      <c r="K10" s="2">
        <v>224</v>
      </c>
      <c r="L10" s="2">
        <v>139</v>
      </c>
      <c r="M10" s="2">
        <v>5</v>
      </c>
      <c r="N10" s="29">
        <f t="shared" si="2"/>
        <v>368</v>
      </c>
    </row>
    <row r="11" spans="1:14" ht="16.5" customHeight="1">
      <c r="A11" s="22" t="s">
        <v>18</v>
      </c>
      <c r="M11" s="2">
        <v>8</v>
      </c>
      <c r="N11" s="29">
        <f t="shared" si="2"/>
        <v>8</v>
      </c>
    </row>
    <row r="12" spans="1:14" s="5" customFormat="1">
      <c r="A12" s="6" t="s">
        <v>19</v>
      </c>
      <c r="B12" s="19">
        <f>SUM(B13:B17)</f>
        <v>963</v>
      </c>
      <c r="C12" s="10">
        <f t="shared" ref="C12:M12" si="3">SUM(C13:C17)</f>
        <v>974</v>
      </c>
      <c r="D12" s="10">
        <f t="shared" si="3"/>
        <v>976</v>
      </c>
      <c r="E12" s="10">
        <f t="shared" si="3"/>
        <v>538</v>
      </c>
      <c r="F12" s="10">
        <f t="shared" si="3"/>
        <v>780</v>
      </c>
      <c r="G12" s="10">
        <f t="shared" si="3"/>
        <v>666</v>
      </c>
      <c r="H12" s="10">
        <f t="shared" si="3"/>
        <v>625</v>
      </c>
      <c r="I12" s="10">
        <f t="shared" si="3"/>
        <v>603</v>
      </c>
      <c r="J12" s="10">
        <f t="shared" si="3"/>
        <v>702</v>
      </c>
      <c r="K12" s="10">
        <f t="shared" si="3"/>
        <v>667</v>
      </c>
      <c r="L12" s="10">
        <f t="shared" si="3"/>
        <v>682</v>
      </c>
      <c r="M12" s="26">
        <f t="shared" si="3"/>
        <v>697</v>
      </c>
      <c r="N12" s="11">
        <f t="shared" si="2"/>
        <v>8873</v>
      </c>
    </row>
    <row r="13" spans="1:14">
      <c r="A13" s="22" t="s">
        <v>20</v>
      </c>
      <c r="N13" s="29">
        <f t="shared" si="2"/>
        <v>0</v>
      </c>
    </row>
    <row r="14" spans="1:14">
      <c r="A14" s="22" t="s">
        <v>21</v>
      </c>
      <c r="B14" s="2">
        <v>71</v>
      </c>
      <c r="C14" s="2">
        <v>58</v>
      </c>
      <c r="D14" s="2">
        <v>107</v>
      </c>
      <c r="F14" s="2">
        <v>120</v>
      </c>
      <c r="G14" s="2">
        <v>166</v>
      </c>
      <c r="H14" s="2">
        <v>125</v>
      </c>
      <c r="I14" s="2">
        <v>89</v>
      </c>
      <c r="J14" s="2">
        <v>120</v>
      </c>
      <c r="K14" s="2">
        <v>114</v>
      </c>
      <c r="L14" s="2">
        <v>89</v>
      </c>
      <c r="M14" s="2">
        <v>88</v>
      </c>
      <c r="N14" s="29">
        <f t="shared" si="2"/>
        <v>1147</v>
      </c>
    </row>
    <row r="15" spans="1:14">
      <c r="A15" s="22" t="s">
        <v>49</v>
      </c>
      <c r="N15" s="29">
        <f t="shared" si="2"/>
        <v>0</v>
      </c>
    </row>
    <row r="16" spans="1:14">
      <c r="A16" s="22" t="s">
        <v>24</v>
      </c>
      <c r="B16" s="2">
        <v>500</v>
      </c>
      <c r="C16" s="2">
        <v>500</v>
      </c>
      <c r="D16" s="2">
        <v>500</v>
      </c>
      <c r="E16" s="2">
        <v>500</v>
      </c>
      <c r="F16" s="2">
        <v>500</v>
      </c>
      <c r="G16" s="2">
        <v>500</v>
      </c>
      <c r="H16" s="2">
        <v>500</v>
      </c>
      <c r="I16" s="2">
        <v>500</v>
      </c>
      <c r="J16" s="2">
        <v>500</v>
      </c>
      <c r="K16" s="2">
        <v>500</v>
      </c>
      <c r="L16" s="2">
        <v>500</v>
      </c>
      <c r="M16" s="2">
        <v>500</v>
      </c>
      <c r="N16" s="29">
        <f t="shared" si="2"/>
        <v>6000</v>
      </c>
    </row>
    <row r="17" spans="1:14" ht="21" customHeight="1" thickBot="1">
      <c r="A17" s="22" t="s">
        <v>22</v>
      </c>
      <c r="B17" s="2">
        <v>392</v>
      </c>
      <c r="C17" s="2">
        <v>416</v>
      </c>
      <c r="D17" s="2">
        <v>369</v>
      </c>
      <c r="E17" s="2">
        <v>38</v>
      </c>
      <c r="F17" s="2">
        <v>160</v>
      </c>
      <c r="I17" s="2">
        <v>14</v>
      </c>
      <c r="J17" s="2">
        <v>82</v>
      </c>
      <c r="K17" s="2">
        <v>53</v>
      </c>
      <c r="L17" s="2">
        <v>93</v>
      </c>
      <c r="M17" s="2">
        <v>109</v>
      </c>
      <c r="N17" s="29">
        <f t="shared" si="2"/>
        <v>1726</v>
      </c>
    </row>
    <row r="18" spans="1:14" s="5" customFormat="1" ht="19.5" thickBot="1">
      <c r="A18" s="23" t="s">
        <v>23</v>
      </c>
      <c r="B18" s="20">
        <f>B5+B6</f>
        <v>6431</v>
      </c>
      <c r="C18" s="13">
        <f t="shared" ref="C18:M18" si="4">C5+C6</f>
        <v>3542</v>
      </c>
      <c r="D18" s="13">
        <f t="shared" si="4"/>
        <v>2490</v>
      </c>
      <c r="E18" s="13">
        <f t="shared" si="4"/>
        <v>5366</v>
      </c>
      <c r="F18" s="13">
        <f t="shared" si="4"/>
        <v>2979</v>
      </c>
      <c r="G18" s="13">
        <f t="shared" si="4"/>
        <v>3476</v>
      </c>
      <c r="H18" s="13">
        <f t="shared" si="4"/>
        <v>3792</v>
      </c>
      <c r="I18" s="13">
        <f t="shared" si="4"/>
        <v>3382</v>
      </c>
      <c r="J18" s="13">
        <f t="shared" si="4"/>
        <v>3858</v>
      </c>
      <c r="K18" s="13">
        <f t="shared" si="4"/>
        <v>7057</v>
      </c>
      <c r="L18" s="13">
        <f t="shared" si="4"/>
        <v>3940</v>
      </c>
      <c r="M18" s="27">
        <f t="shared" si="4"/>
        <v>7551</v>
      </c>
      <c r="N18" s="30">
        <f>N5+N6</f>
        <v>53864</v>
      </c>
    </row>
    <row r="19" spans="1:14" ht="17.25" customHeight="1" thickBot="1"/>
    <row r="20" spans="1:14">
      <c r="A20" s="6"/>
      <c r="B20" s="205" t="s">
        <v>25</v>
      </c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7" t="s">
        <v>40</v>
      </c>
    </row>
    <row r="21" spans="1:14" ht="16.5" thickBot="1">
      <c r="A21" s="21"/>
      <c r="B21" s="16" t="s">
        <v>2</v>
      </c>
      <c r="C21" s="9" t="s">
        <v>3</v>
      </c>
      <c r="D21" s="9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  <c r="M21" s="9" t="s">
        <v>13</v>
      </c>
      <c r="N21" s="208"/>
    </row>
    <row r="22" spans="1:14" ht="19.5" thickBot="1">
      <c r="A22" s="14" t="s">
        <v>0</v>
      </c>
      <c r="B22" s="17">
        <v>14304</v>
      </c>
      <c r="C22" s="8">
        <v>13022</v>
      </c>
      <c r="D22" s="8"/>
      <c r="E22" s="8"/>
      <c r="F22" s="8"/>
      <c r="G22" s="8"/>
      <c r="H22" s="8"/>
      <c r="I22" s="8"/>
      <c r="J22" s="8"/>
      <c r="K22" s="8"/>
      <c r="L22" s="8"/>
      <c r="M22" s="24"/>
      <c r="N22" s="28">
        <f>SUM(B22:M22)</f>
        <v>27326</v>
      </c>
    </row>
    <row r="23" spans="1:14">
      <c r="A23" s="15" t="s">
        <v>1</v>
      </c>
      <c r="B23" s="18">
        <f t="shared" ref="B23:M23" si="5">B24+B29</f>
        <v>3479</v>
      </c>
      <c r="C23" s="12">
        <f t="shared" si="5"/>
        <v>3936</v>
      </c>
      <c r="D23" s="12">
        <f t="shared" si="5"/>
        <v>0</v>
      </c>
      <c r="E23" s="12">
        <f t="shared" si="5"/>
        <v>0</v>
      </c>
      <c r="F23" s="12">
        <f t="shared" si="5"/>
        <v>0</v>
      </c>
      <c r="G23" s="12">
        <f t="shared" si="5"/>
        <v>0</v>
      </c>
      <c r="H23" s="12">
        <f t="shared" si="5"/>
        <v>0</v>
      </c>
      <c r="I23" s="12">
        <f t="shared" si="5"/>
        <v>0</v>
      </c>
      <c r="J23" s="12">
        <f t="shared" si="5"/>
        <v>0</v>
      </c>
      <c r="K23" s="12">
        <f t="shared" si="5"/>
        <v>0</v>
      </c>
      <c r="L23" s="12">
        <f t="shared" si="5"/>
        <v>0</v>
      </c>
      <c r="M23" s="25">
        <f t="shared" si="5"/>
        <v>0</v>
      </c>
      <c r="N23" s="15">
        <f t="shared" ref="N23:N35" si="6">SUM(B23:M23)</f>
        <v>7415</v>
      </c>
    </row>
    <row r="24" spans="1:14">
      <c r="A24" s="6" t="s">
        <v>15</v>
      </c>
      <c r="B24" s="19">
        <f>SUM(B25:B28)</f>
        <v>219</v>
      </c>
      <c r="C24" s="10">
        <f t="shared" ref="C24:M24" si="7">SUM(C25:C28)</f>
        <v>142</v>
      </c>
      <c r="D24" s="10">
        <f t="shared" si="7"/>
        <v>0</v>
      </c>
      <c r="E24" s="10">
        <f t="shared" si="7"/>
        <v>0</v>
      </c>
      <c r="F24" s="10">
        <f t="shared" si="7"/>
        <v>0</v>
      </c>
      <c r="G24" s="10">
        <f t="shared" si="7"/>
        <v>0</v>
      </c>
      <c r="H24" s="10">
        <f t="shared" si="7"/>
        <v>0</v>
      </c>
      <c r="I24" s="10">
        <f t="shared" si="7"/>
        <v>0</v>
      </c>
      <c r="J24" s="10">
        <f t="shared" si="7"/>
        <v>0</v>
      </c>
      <c r="K24" s="10">
        <f t="shared" si="7"/>
        <v>0</v>
      </c>
      <c r="L24" s="10">
        <f t="shared" si="7"/>
        <v>0</v>
      </c>
      <c r="M24" s="26">
        <f t="shared" si="7"/>
        <v>0</v>
      </c>
      <c r="N24" s="11">
        <f t="shared" si="6"/>
        <v>361</v>
      </c>
    </row>
    <row r="25" spans="1:14">
      <c r="A25" s="22" t="s">
        <v>16</v>
      </c>
      <c r="B25" s="2">
        <v>87</v>
      </c>
      <c r="C25" s="2">
        <v>95</v>
      </c>
      <c r="N25" s="29">
        <f t="shared" si="6"/>
        <v>182</v>
      </c>
    </row>
    <row r="26" spans="1:14">
      <c r="A26" s="22" t="s">
        <v>28</v>
      </c>
      <c r="N26" s="29">
        <f t="shared" si="6"/>
        <v>0</v>
      </c>
    </row>
    <row r="27" spans="1:14">
      <c r="A27" s="22" t="s">
        <v>29</v>
      </c>
      <c r="N27" s="29">
        <f t="shared" si="6"/>
        <v>0</v>
      </c>
    </row>
    <row r="28" spans="1:14">
      <c r="A28" s="22" t="s">
        <v>18</v>
      </c>
      <c r="B28" s="2">
        <v>132</v>
      </c>
      <c r="C28" s="2">
        <v>47</v>
      </c>
      <c r="N28" s="29">
        <f t="shared" si="6"/>
        <v>179</v>
      </c>
    </row>
    <row r="29" spans="1:14">
      <c r="A29" s="6" t="s">
        <v>19</v>
      </c>
      <c r="B29" s="19">
        <f>SUM(B30:B35)</f>
        <v>3260</v>
      </c>
      <c r="C29" s="10">
        <f t="shared" ref="C29:M29" si="8">SUM(C30:C35)</f>
        <v>3794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  <c r="I29" s="10">
        <f t="shared" si="8"/>
        <v>0</v>
      </c>
      <c r="J29" s="10">
        <f t="shared" si="8"/>
        <v>0</v>
      </c>
      <c r="K29" s="10">
        <f t="shared" si="8"/>
        <v>0</v>
      </c>
      <c r="L29" s="10">
        <f t="shared" si="8"/>
        <v>0</v>
      </c>
      <c r="M29" s="26">
        <f t="shared" si="8"/>
        <v>0</v>
      </c>
      <c r="N29" s="11">
        <f t="shared" si="6"/>
        <v>7054</v>
      </c>
    </row>
    <row r="30" spans="1:14">
      <c r="A30" s="22" t="s">
        <v>20</v>
      </c>
      <c r="N30" s="29">
        <f t="shared" si="6"/>
        <v>0</v>
      </c>
    </row>
    <row r="31" spans="1:14">
      <c r="A31" s="22" t="s">
        <v>21</v>
      </c>
      <c r="B31" s="2">
        <v>689</v>
      </c>
      <c r="C31" s="2">
        <v>631</v>
      </c>
      <c r="N31" s="29">
        <f t="shared" si="6"/>
        <v>1320</v>
      </c>
    </row>
    <row r="32" spans="1:14">
      <c r="A32" s="22" t="s">
        <v>27</v>
      </c>
      <c r="B32" s="2">
        <v>243</v>
      </c>
      <c r="C32" s="2">
        <v>63</v>
      </c>
      <c r="N32" s="29">
        <f t="shared" si="6"/>
        <v>306</v>
      </c>
    </row>
    <row r="33" spans="1:19">
      <c r="A33" s="22" t="s">
        <v>30</v>
      </c>
      <c r="B33" s="2">
        <v>327</v>
      </c>
      <c r="C33" s="2">
        <v>183</v>
      </c>
      <c r="N33" s="29">
        <f t="shared" si="6"/>
        <v>510</v>
      </c>
    </row>
    <row r="34" spans="1:19">
      <c r="A34" s="22" t="s">
        <v>32</v>
      </c>
      <c r="B34" s="2">
        <v>510</v>
      </c>
      <c r="C34" s="2">
        <v>874</v>
      </c>
      <c r="N34" s="29">
        <f t="shared" si="6"/>
        <v>1384</v>
      </c>
    </row>
    <row r="35" spans="1:19" ht="19.5" thickBot="1">
      <c r="A35" s="22" t="s">
        <v>26</v>
      </c>
      <c r="B35" s="2">
        <v>1491</v>
      </c>
      <c r="C35" s="2">
        <v>2043</v>
      </c>
      <c r="N35" s="29">
        <f t="shared" si="6"/>
        <v>3534</v>
      </c>
    </row>
    <row r="36" spans="1:19" ht="19.5" thickBot="1">
      <c r="A36" s="23" t="s">
        <v>23</v>
      </c>
      <c r="B36" s="20">
        <f>B22+B23</f>
        <v>17783</v>
      </c>
      <c r="C36" s="13">
        <f t="shared" ref="C36:M36" si="9">C22+C23</f>
        <v>16958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13">
        <f t="shared" si="9"/>
        <v>0</v>
      </c>
      <c r="I36" s="13">
        <f t="shared" si="9"/>
        <v>0</v>
      </c>
      <c r="J36" s="13">
        <f t="shared" si="9"/>
        <v>0</v>
      </c>
      <c r="K36" s="13">
        <f t="shared" si="9"/>
        <v>0</v>
      </c>
      <c r="L36" s="13">
        <f t="shared" si="9"/>
        <v>0</v>
      </c>
      <c r="M36" s="27">
        <f t="shared" si="9"/>
        <v>0</v>
      </c>
      <c r="N36" s="30">
        <f>N22+N23</f>
        <v>34741</v>
      </c>
    </row>
    <row r="37" spans="1:19" ht="11.25" customHeight="1" thickBot="1"/>
    <row r="38" spans="1:19">
      <c r="A38" s="6"/>
      <c r="B38" s="205" t="s">
        <v>33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7" t="s">
        <v>40</v>
      </c>
    </row>
    <row r="39" spans="1:19" ht="16.5" thickBot="1">
      <c r="A39" s="21"/>
      <c r="B39" s="16" t="s">
        <v>2</v>
      </c>
      <c r="C39" s="9" t="s">
        <v>3</v>
      </c>
      <c r="D39" s="9" t="s">
        <v>4</v>
      </c>
      <c r="E39" s="9" t="s">
        <v>5</v>
      </c>
      <c r="F39" s="9" t="s">
        <v>6</v>
      </c>
      <c r="G39" s="9" t="s">
        <v>7</v>
      </c>
      <c r="H39" s="9" t="s">
        <v>8</v>
      </c>
      <c r="I39" s="9" t="s">
        <v>9</v>
      </c>
      <c r="J39" s="9" t="s">
        <v>10</v>
      </c>
      <c r="K39" s="9" t="s">
        <v>11</v>
      </c>
      <c r="L39" s="9" t="s">
        <v>12</v>
      </c>
      <c r="M39" s="9" t="s">
        <v>13</v>
      </c>
      <c r="N39" s="208"/>
    </row>
    <row r="40" spans="1:19" ht="19.5" thickBot="1">
      <c r="A40" s="14" t="s">
        <v>0</v>
      </c>
      <c r="B40" s="17">
        <v>7036</v>
      </c>
      <c r="C40" s="8">
        <v>4103</v>
      </c>
      <c r="D40" s="8">
        <v>6773</v>
      </c>
      <c r="E40" s="8">
        <v>6450</v>
      </c>
      <c r="F40" s="8">
        <v>8242</v>
      </c>
      <c r="G40" s="8">
        <v>7017</v>
      </c>
      <c r="H40" s="8">
        <v>14883</v>
      </c>
      <c r="I40" s="8">
        <v>11079</v>
      </c>
      <c r="J40" s="8">
        <v>6044</v>
      </c>
      <c r="K40" s="8">
        <v>9781</v>
      </c>
      <c r="L40" s="8">
        <v>13316</v>
      </c>
      <c r="M40" s="24">
        <v>8616</v>
      </c>
      <c r="N40" s="28">
        <f>SUM(B40:M40)</f>
        <v>103340</v>
      </c>
    </row>
    <row r="41" spans="1:19">
      <c r="A41" s="15" t="s">
        <v>1</v>
      </c>
      <c r="B41" s="18">
        <f>B42+B49</f>
        <v>5036</v>
      </c>
      <c r="C41" s="12">
        <f t="shared" ref="C41:M41" si="10">C42+C49</f>
        <v>4168</v>
      </c>
      <c r="D41" s="12">
        <f t="shared" si="10"/>
        <v>2814</v>
      </c>
      <c r="E41" s="12">
        <f t="shared" si="10"/>
        <v>2567</v>
      </c>
      <c r="F41" s="12">
        <f t="shared" si="10"/>
        <v>1791</v>
      </c>
      <c r="G41" s="12">
        <f t="shared" si="10"/>
        <v>376</v>
      </c>
      <c r="H41" s="12">
        <f t="shared" si="10"/>
        <v>403</v>
      </c>
      <c r="I41" s="12">
        <f t="shared" si="10"/>
        <v>3288</v>
      </c>
      <c r="J41" s="12">
        <f t="shared" si="10"/>
        <v>1807</v>
      </c>
      <c r="K41" s="12">
        <f t="shared" si="10"/>
        <v>3354</v>
      </c>
      <c r="L41" s="12">
        <f t="shared" si="10"/>
        <v>7581</v>
      </c>
      <c r="M41" s="25">
        <f t="shared" si="10"/>
        <v>5430</v>
      </c>
      <c r="N41" s="15">
        <f t="shared" ref="N41:N55" si="11">SUM(B41:M41)</f>
        <v>38615</v>
      </c>
    </row>
    <row r="42" spans="1:19">
      <c r="A42" s="6" t="s">
        <v>15</v>
      </c>
      <c r="B42" s="19">
        <f>SUM(B43:B48)</f>
        <v>3696</v>
      </c>
      <c r="C42" s="10">
        <f t="shared" ref="C42:M42" si="12">SUM(C43:C48)</f>
        <v>3294</v>
      </c>
      <c r="D42" s="10">
        <f t="shared" si="12"/>
        <v>2296</v>
      </c>
      <c r="E42" s="10">
        <f t="shared" si="12"/>
        <v>2014</v>
      </c>
      <c r="F42" s="10">
        <f t="shared" si="12"/>
        <v>1728</v>
      </c>
      <c r="G42" s="10">
        <f t="shared" si="12"/>
        <v>147</v>
      </c>
      <c r="H42" s="10">
        <f t="shared" si="12"/>
        <v>163</v>
      </c>
      <c r="I42" s="10">
        <f t="shared" si="12"/>
        <v>147</v>
      </c>
      <c r="J42" s="10">
        <f t="shared" si="12"/>
        <v>1420</v>
      </c>
      <c r="K42" s="10">
        <f t="shared" si="12"/>
        <v>2027</v>
      </c>
      <c r="L42" s="10">
        <f t="shared" si="12"/>
        <v>4039</v>
      </c>
      <c r="M42" s="26">
        <f t="shared" si="12"/>
        <v>3846</v>
      </c>
      <c r="N42" s="11">
        <f t="shared" si="11"/>
        <v>24817</v>
      </c>
    </row>
    <row r="43" spans="1:19">
      <c r="A43" s="22" t="s">
        <v>16</v>
      </c>
      <c r="B43" s="2">
        <v>21</v>
      </c>
      <c r="C43" s="2">
        <v>56</v>
      </c>
      <c r="D43" s="2">
        <v>25</v>
      </c>
      <c r="E43" s="2">
        <v>24</v>
      </c>
      <c r="F43" s="2">
        <v>23</v>
      </c>
      <c r="G43" s="2">
        <v>32</v>
      </c>
      <c r="H43" s="2">
        <v>65</v>
      </c>
      <c r="J43" s="2">
        <v>97</v>
      </c>
      <c r="K43" s="2">
        <v>60</v>
      </c>
      <c r="L43" s="2">
        <v>78</v>
      </c>
      <c r="M43" s="2">
        <v>77</v>
      </c>
      <c r="N43" s="29">
        <f t="shared" si="11"/>
        <v>558</v>
      </c>
      <c r="R43" s="1">
        <v>2397</v>
      </c>
      <c r="S43" s="1">
        <v>2595</v>
      </c>
    </row>
    <row r="44" spans="1:19">
      <c r="A44" s="22" t="s">
        <v>28</v>
      </c>
      <c r="B44" s="2">
        <v>66</v>
      </c>
      <c r="C44" s="2">
        <v>59</v>
      </c>
      <c r="N44" s="29">
        <f t="shared" si="11"/>
        <v>125</v>
      </c>
      <c r="R44" s="1">
        <v>6393</v>
      </c>
      <c r="S44" s="1">
        <v>6194</v>
      </c>
    </row>
    <row r="45" spans="1:19">
      <c r="A45" s="6" t="s">
        <v>48</v>
      </c>
      <c r="B45" s="2">
        <v>506</v>
      </c>
      <c r="C45" s="2">
        <v>346</v>
      </c>
      <c r="D45" s="2">
        <v>255</v>
      </c>
      <c r="E45" s="2">
        <v>200</v>
      </c>
      <c r="I45" s="2">
        <v>41</v>
      </c>
      <c r="J45" s="2">
        <v>236</v>
      </c>
      <c r="K45" s="2">
        <v>433</v>
      </c>
      <c r="L45" s="2">
        <v>613</v>
      </c>
      <c r="M45" s="2">
        <v>744</v>
      </c>
      <c r="N45" s="29">
        <f t="shared" si="11"/>
        <v>3374</v>
      </c>
    </row>
    <row r="46" spans="1:19">
      <c r="A46" s="22" t="s">
        <v>29</v>
      </c>
      <c r="B46" s="2">
        <v>2730</v>
      </c>
      <c r="C46" s="2">
        <v>2548</v>
      </c>
      <c r="D46" s="2">
        <v>1806</v>
      </c>
      <c r="E46" s="2">
        <v>1606</v>
      </c>
      <c r="F46" s="2">
        <v>1560</v>
      </c>
      <c r="J46" s="2">
        <v>910</v>
      </c>
      <c r="K46" s="2">
        <v>1328</v>
      </c>
      <c r="L46" s="2">
        <v>2909</v>
      </c>
      <c r="M46" s="2">
        <v>2504</v>
      </c>
      <c r="N46" s="29">
        <f t="shared" si="11"/>
        <v>17901</v>
      </c>
    </row>
    <row r="47" spans="1:19">
      <c r="A47" s="22" t="s">
        <v>17</v>
      </c>
      <c r="B47" s="2">
        <v>190</v>
      </c>
      <c r="C47" s="2">
        <v>185</v>
      </c>
      <c r="D47" s="2">
        <v>165</v>
      </c>
      <c r="E47" s="2">
        <v>144</v>
      </c>
      <c r="F47" s="2">
        <v>110</v>
      </c>
      <c r="G47" s="2">
        <v>115</v>
      </c>
      <c r="H47" s="2">
        <v>55</v>
      </c>
      <c r="I47" s="2">
        <v>106</v>
      </c>
      <c r="J47" s="2">
        <v>103</v>
      </c>
      <c r="K47" s="2">
        <v>128</v>
      </c>
      <c r="L47" s="2">
        <v>189</v>
      </c>
      <c r="M47" s="2">
        <v>204</v>
      </c>
      <c r="N47" s="29">
        <f t="shared" si="11"/>
        <v>1694</v>
      </c>
    </row>
    <row r="48" spans="1:19">
      <c r="A48" s="22" t="s">
        <v>18</v>
      </c>
      <c r="B48" s="2">
        <v>183</v>
      </c>
      <c r="C48" s="2">
        <v>100</v>
      </c>
      <c r="D48" s="2">
        <v>45</v>
      </c>
      <c r="E48" s="2">
        <v>40</v>
      </c>
      <c r="F48" s="2">
        <v>35</v>
      </c>
      <c r="H48" s="2">
        <v>43</v>
      </c>
      <c r="J48" s="2">
        <v>74</v>
      </c>
      <c r="K48" s="2">
        <v>78</v>
      </c>
      <c r="L48" s="2">
        <v>250</v>
      </c>
      <c r="M48" s="2">
        <v>317</v>
      </c>
      <c r="N48" s="29">
        <f t="shared" si="11"/>
        <v>1165</v>
      </c>
    </row>
    <row r="49" spans="1:14">
      <c r="A49" s="6" t="s">
        <v>19</v>
      </c>
      <c r="B49" s="10">
        <f t="shared" ref="B49:J49" si="13">SUM(B50:B55)</f>
        <v>1340</v>
      </c>
      <c r="C49" s="10">
        <f t="shared" si="13"/>
        <v>874</v>
      </c>
      <c r="D49" s="10">
        <f t="shared" si="13"/>
        <v>518</v>
      </c>
      <c r="E49" s="10">
        <f t="shared" si="13"/>
        <v>553</v>
      </c>
      <c r="F49" s="10">
        <f t="shared" si="13"/>
        <v>63</v>
      </c>
      <c r="G49" s="10">
        <f t="shared" si="13"/>
        <v>229</v>
      </c>
      <c r="H49" s="10">
        <f t="shared" si="13"/>
        <v>240</v>
      </c>
      <c r="I49" s="10">
        <f t="shared" si="13"/>
        <v>3141</v>
      </c>
      <c r="J49" s="10">
        <f t="shared" si="13"/>
        <v>387</v>
      </c>
      <c r="K49" s="10">
        <f>SUM(K50:K55)</f>
        <v>1327</v>
      </c>
      <c r="L49" s="10">
        <f t="shared" ref="L49:M49" si="14">SUM(L50:L55)</f>
        <v>3542</v>
      </c>
      <c r="M49" s="10">
        <f t="shared" si="14"/>
        <v>1584</v>
      </c>
      <c r="N49" s="11">
        <f>SUM(B49:M49)</f>
        <v>13798</v>
      </c>
    </row>
    <row r="50" spans="1:14">
      <c r="A50" s="22" t="s">
        <v>20</v>
      </c>
      <c r="B50" s="69">
        <v>233</v>
      </c>
      <c r="C50" s="69">
        <v>438</v>
      </c>
      <c r="D50" s="69">
        <v>293</v>
      </c>
      <c r="E50" s="69">
        <v>379</v>
      </c>
      <c r="F50" s="69"/>
      <c r="G50" s="69">
        <v>162</v>
      </c>
      <c r="H50" s="69">
        <v>39</v>
      </c>
      <c r="I50" s="69"/>
      <c r="J50" s="69">
        <v>73</v>
      </c>
      <c r="K50" s="69">
        <v>38</v>
      </c>
      <c r="L50" s="69">
        <v>45</v>
      </c>
      <c r="M50" s="69"/>
      <c r="N50" s="29">
        <f t="shared" si="11"/>
        <v>1700</v>
      </c>
    </row>
    <row r="51" spans="1:14">
      <c r="A51" s="22" t="s">
        <v>53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>
        <v>1635</v>
      </c>
      <c r="M51" s="72">
        <v>500</v>
      </c>
      <c r="N51" s="29">
        <f t="shared" si="11"/>
        <v>2135</v>
      </c>
    </row>
    <row r="52" spans="1:14">
      <c r="A52" s="22" t="s">
        <v>32</v>
      </c>
      <c r="B52" s="69">
        <v>451</v>
      </c>
      <c r="C52" s="69"/>
      <c r="D52" s="69"/>
      <c r="E52" s="69"/>
      <c r="F52" s="69"/>
      <c r="G52" s="69"/>
      <c r="H52" s="69"/>
      <c r="I52" s="69">
        <v>2374</v>
      </c>
      <c r="J52" s="69"/>
      <c r="K52" s="69">
        <v>537</v>
      </c>
      <c r="L52" s="69">
        <v>293</v>
      </c>
      <c r="M52" s="69">
        <v>289</v>
      </c>
      <c r="N52" s="29">
        <f t="shared" si="11"/>
        <v>3944</v>
      </c>
    </row>
    <row r="53" spans="1:14">
      <c r="A53" s="22" t="s">
        <v>50</v>
      </c>
      <c r="B53" s="69"/>
      <c r="C53" s="69"/>
      <c r="D53" s="69"/>
      <c r="E53" s="69"/>
      <c r="F53" s="69"/>
      <c r="G53" s="69"/>
      <c r="H53" s="69">
        <v>176</v>
      </c>
      <c r="I53" s="69"/>
      <c r="J53" s="69">
        <v>227</v>
      </c>
      <c r="K53" s="69">
        <v>95</v>
      </c>
      <c r="L53" s="69">
        <v>62</v>
      </c>
      <c r="M53" s="69">
        <v>58</v>
      </c>
      <c r="N53" s="29">
        <f t="shared" si="11"/>
        <v>618</v>
      </c>
    </row>
    <row r="54" spans="1:14">
      <c r="A54" s="22" t="s">
        <v>30</v>
      </c>
      <c r="B54" s="69">
        <v>19</v>
      </c>
      <c r="C54" s="69"/>
      <c r="D54" s="69">
        <v>28</v>
      </c>
      <c r="E54" s="69">
        <v>45</v>
      </c>
      <c r="F54" s="69">
        <v>63</v>
      </c>
      <c r="G54" s="69">
        <v>67</v>
      </c>
      <c r="H54" s="69">
        <v>25</v>
      </c>
      <c r="I54" s="69">
        <v>167</v>
      </c>
      <c r="J54" s="69">
        <v>87</v>
      </c>
      <c r="K54" s="69">
        <v>57</v>
      </c>
      <c r="L54" s="69">
        <v>51</v>
      </c>
      <c r="M54" s="69">
        <v>47</v>
      </c>
      <c r="N54" s="29">
        <f t="shared" si="11"/>
        <v>656</v>
      </c>
    </row>
    <row r="55" spans="1:14" ht="19.5" thickBot="1">
      <c r="A55" s="22" t="s">
        <v>34</v>
      </c>
      <c r="B55" s="2">
        <v>637</v>
      </c>
      <c r="C55" s="2">
        <v>436</v>
      </c>
      <c r="D55" s="2">
        <v>197</v>
      </c>
      <c r="E55" s="2">
        <v>129</v>
      </c>
      <c r="I55" s="2">
        <v>600</v>
      </c>
      <c r="K55" s="2">
        <v>600</v>
      </c>
      <c r="L55" s="2">
        <v>1456</v>
      </c>
      <c r="M55" s="2">
        <v>690</v>
      </c>
      <c r="N55" s="29">
        <f t="shared" si="11"/>
        <v>4745</v>
      </c>
    </row>
    <row r="56" spans="1:14" ht="19.5" thickBot="1">
      <c r="A56" s="23" t="s">
        <v>23</v>
      </c>
      <c r="B56" s="20">
        <f>B40+B41</f>
        <v>12072</v>
      </c>
      <c r="C56" s="13">
        <f t="shared" ref="C56:M56" si="15">C40+C41</f>
        <v>8271</v>
      </c>
      <c r="D56" s="13">
        <f t="shared" si="15"/>
        <v>9587</v>
      </c>
      <c r="E56" s="13">
        <f t="shared" si="15"/>
        <v>9017</v>
      </c>
      <c r="F56" s="13">
        <f t="shared" si="15"/>
        <v>10033</v>
      </c>
      <c r="G56" s="13">
        <f t="shared" si="15"/>
        <v>7393</v>
      </c>
      <c r="H56" s="13">
        <f t="shared" si="15"/>
        <v>15286</v>
      </c>
      <c r="I56" s="13">
        <f t="shared" si="15"/>
        <v>14367</v>
      </c>
      <c r="J56" s="13">
        <f t="shared" si="15"/>
        <v>7851</v>
      </c>
      <c r="K56" s="13">
        <f t="shared" si="15"/>
        <v>13135</v>
      </c>
      <c r="L56" s="13">
        <f t="shared" si="15"/>
        <v>20897</v>
      </c>
      <c r="M56" s="27">
        <f t="shared" si="15"/>
        <v>14046</v>
      </c>
      <c r="N56" s="30">
        <f>N40+N41</f>
        <v>141955</v>
      </c>
    </row>
    <row r="57" spans="1:14" ht="9" customHeight="1" thickBot="1">
      <c r="A57" s="3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>
      <c r="A58" s="6"/>
      <c r="B58" s="205" t="s">
        <v>37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7" t="s">
        <v>40</v>
      </c>
    </row>
    <row r="59" spans="1:14" ht="16.5" thickBot="1">
      <c r="A59" s="21"/>
      <c r="B59" s="16" t="s">
        <v>2</v>
      </c>
      <c r="C59" s="9" t="s">
        <v>3</v>
      </c>
      <c r="D59" s="9" t="s">
        <v>4</v>
      </c>
      <c r="E59" s="9" t="s">
        <v>5</v>
      </c>
      <c r="F59" s="9" t="s">
        <v>6</v>
      </c>
      <c r="G59" s="9" t="s">
        <v>7</v>
      </c>
      <c r="H59" s="9" t="s">
        <v>8</v>
      </c>
      <c r="I59" s="9" t="s">
        <v>9</v>
      </c>
      <c r="J59" s="9" t="s">
        <v>10</v>
      </c>
      <c r="K59" s="9" t="s">
        <v>11</v>
      </c>
      <c r="L59" s="9" t="s">
        <v>12</v>
      </c>
      <c r="M59" s="9" t="s">
        <v>13</v>
      </c>
      <c r="N59" s="208"/>
    </row>
    <row r="60" spans="1:14" ht="19.5" thickBot="1">
      <c r="A60" s="14" t="s">
        <v>0</v>
      </c>
      <c r="B60" s="17">
        <v>5245</v>
      </c>
      <c r="C60" s="8">
        <v>3936</v>
      </c>
      <c r="D60" s="8">
        <v>3452</v>
      </c>
      <c r="E60" s="8">
        <v>4141</v>
      </c>
      <c r="F60" s="8">
        <v>3592</v>
      </c>
      <c r="G60" s="8">
        <v>3276</v>
      </c>
      <c r="H60" s="8">
        <v>4832</v>
      </c>
      <c r="I60" s="8">
        <v>3957</v>
      </c>
      <c r="J60" s="8">
        <v>3951</v>
      </c>
      <c r="K60" s="8">
        <v>3653</v>
      </c>
      <c r="L60" s="8">
        <v>5386</v>
      </c>
      <c r="M60" s="24">
        <v>4484</v>
      </c>
      <c r="N60" s="15">
        <f t="shared" ref="N60:N72" si="16">SUM(B60:M60)</f>
        <v>49905</v>
      </c>
    </row>
    <row r="61" spans="1:14">
      <c r="A61" s="15" t="s">
        <v>1</v>
      </c>
      <c r="B61" s="18">
        <f t="shared" ref="B61:M61" si="17">B62+B67</f>
        <v>3942</v>
      </c>
      <c r="C61" s="12">
        <f t="shared" si="17"/>
        <v>1123</v>
      </c>
      <c r="D61" s="12">
        <f t="shared" si="17"/>
        <v>2687</v>
      </c>
      <c r="E61" s="12">
        <f t="shared" si="17"/>
        <v>1825</v>
      </c>
      <c r="F61" s="12">
        <f t="shared" si="17"/>
        <v>1139</v>
      </c>
      <c r="G61" s="12">
        <f t="shared" si="17"/>
        <v>764</v>
      </c>
      <c r="H61" s="12">
        <f t="shared" si="17"/>
        <v>1736</v>
      </c>
      <c r="I61" s="12">
        <f t="shared" si="17"/>
        <v>1047</v>
      </c>
      <c r="J61" s="12">
        <f t="shared" si="17"/>
        <v>1459</v>
      </c>
      <c r="K61" s="12">
        <f t="shared" si="17"/>
        <v>1444</v>
      </c>
      <c r="L61" s="12">
        <f t="shared" si="17"/>
        <v>1943</v>
      </c>
      <c r="M61" s="25">
        <f t="shared" si="17"/>
        <v>1479</v>
      </c>
      <c r="N61" s="15">
        <f t="shared" si="16"/>
        <v>20588</v>
      </c>
    </row>
    <row r="62" spans="1:14">
      <c r="A62" s="6" t="s">
        <v>15</v>
      </c>
      <c r="B62" s="19">
        <f t="shared" ref="B62:M62" si="18">SUM(B63:B66)</f>
        <v>452</v>
      </c>
      <c r="C62" s="10">
        <f t="shared" si="18"/>
        <v>456</v>
      </c>
      <c r="D62" s="10">
        <f t="shared" si="18"/>
        <v>279</v>
      </c>
      <c r="E62" s="10">
        <f t="shared" si="18"/>
        <v>448</v>
      </c>
      <c r="F62" s="10">
        <f t="shared" si="18"/>
        <v>264</v>
      </c>
      <c r="G62" s="10">
        <f t="shared" si="18"/>
        <v>51</v>
      </c>
      <c r="H62" s="10">
        <f t="shared" si="18"/>
        <v>128</v>
      </c>
      <c r="I62" s="10">
        <f t="shared" si="18"/>
        <v>65</v>
      </c>
      <c r="J62" s="10">
        <f t="shared" si="18"/>
        <v>239</v>
      </c>
      <c r="K62" s="10">
        <f t="shared" si="18"/>
        <v>254</v>
      </c>
      <c r="L62" s="10">
        <f t="shared" si="18"/>
        <v>236</v>
      </c>
      <c r="M62" s="26">
        <f t="shared" si="18"/>
        <v>297</v>
      </c>
      <c r="N62" s="11">
        <f t="shared" si="16"/>
        <v>3169</v>
      </c>
    </row>
    <row r="63" spans="1:14" ht="16.5" customHeight="1">
      <c r="A63" s="22" t="s">
        <v>16</v>
      </c>
      <c r="B63" s="2">
        <v>74</v>
      </c>
      <c r="C63" s="2">
        <v>72</v>
      </c>
      <c r="D63" s="2">
        <v>56</v>
      </c>
      <c r="E63" s="2">
        <v>52</v>
      </c>
      <c r="G63" s="2">
        <v>12</v>
      </c>
      <c r="H63" s="2">
        <v>13</v>
      </c>
      <c r="K63" s="2">
        <v>43</v>
      </c>
      <c r="M63" s="2">
        <v>39</v>
      </c>
      <c r="N63" s="29">
        <f t="shared" si="16"/>
        <v>361</v>
      </c>
    </row>
    <row r="64" spans="1:14" ht="16.5" customHeight="1">
      <c r="A64" s="22" t="s">
        <v>28</v>
      </c>
      <c r="H64" s="2">
        <v>21</v>
      </c>
      <c r="N64" s="29">
        <f t="shared" si="16"/>
        <v>21</v>
      </c>
    </row>
    <row r="65" spans="1:16" ht="15" customHeight="1">
      <c r="A65" s="22" t="s">
        <v>29</v>
      </c>
      <c r="B65" s="2">
        <v>277</v>
      </c>
      <c r="C65" s="2">
        <v>296</v>
      </c>
      <c r="D65" s="2">
        <v>186</v>
      </c>
      <c r="E65" s="2">
        <v>379</v>
      </c>
      <c r="F65" s="2">
        <v>216</v>
      </c>
      <c r="J65" s="2">
        <v>143</v>
      </c>
      <c r="K65" s="2">
        <v>211</v>
      </c>
      <c r="L65" s="2">
        <v>152</v>
      </c>
      <c r="M65" s="2">
        <v>146</v>
      </c>
      <c r="N65" s="29">
        <f t="shared" si="16"/>
        <v>2006</v>
      </c>
    </row>
    <row r="66" spans="1:16" ht="16.5" customHeight="1">
      <c r="A66" s="22" t="s">
        <v>18</v>
      </c>
      <c r="B66" s="2">
        <v>101</v>
      </c>
      <c r="C66" s="2">
        <v>88</v>
      </c>
      <c r="D66" s="2">
        <v>37</v>
      </c>
      <c r="E66" s="2">
        <v>17</v>
      </c>
      <c r="F66" s="2">
        <v>48</v>
      </c>
      <c r="G66" s="2">
        <v>39</v>
      </c>
      <c r="H66" s="2">
        <v>94</v>
      </c>
      <c r="I66" s="2">
        <v>65</v>
      </c>
      <c r="J66" s="2">
        <v>96</v>
      </c>
      <c r="L66" s="2">
        <v>84</v>
      </c>
      <c r="M66" s="2">
        <v>112</v>
      </c>
      <c r="N66" s="29">
        <f t="shared" si="16"/>
        <v>781</v>
      </c>
    </row>
    <row r="67" spans="1:16">
      <c r="A67" s="6" t="s">
        <v>19</v>
      </c>
      <c r="B67" s="10">
        <f t="shared" ref="B67:J67" si="19">SUM(B68:B72)</f>
        <v>3490</v>
      </c>
      <c r="C67" s="10">
        <f t="shared" si="19"/>
        <v>667</v>
      </c>
      <c r="D67" s="10">
        <f t="shared" si="19"/>
        <v>2408</v>
      </c>
      <c r="E67" s="10">
        <f t="shared" si="19"/>
        <v>1377</v>
      </c>
      <c r="F67" s="10">
        <f t="shared" si="19"/>
        <v>875</v>
      </c>
      <c r="G67" s="10">
        <f t="shared" si="19"/>
        <v>713</v>
      </c>
      <c r="H67" s="10">
        <f t="shared" si="19"/>
        <v>1608</v>
      </c>
      <c r="I67" s="10">
        <f t="shared" si="19"/>
        <v>982</v>
      </c>
      <c r="J67" s="10">
        <f t="shared" si="19"/>
        <v>1220</v>
      </c>
      <c r="K67" s="10">
        <f>SUM(K68:K72)</f>
        <v>1190</v>
      </c>
      <c r="L67" s="10">
        <f t="shared" ref="L67:M67" si="20">SUM(L68:L72)</f>
        <v>1707</v>
      </c>
      <c r="M67" s="10">
        <f t="shared" si="20"/>
        <v>1182</v>
      </c>
      <c r="N67" s="11">
        <f t="shared" si="16"/>
        <v>17419</v>
      </c>
    </row>
    <row r="68" spans="1:16" ht="16.5" customHeight="1">
      <c r="A68" s="22" t="s">
        <v>26</v>
      </c>
      <c r="B68" s="69">
        <v>435</v>
      </c>
      <c r="C68" s="69">
        <v>343</v>
      </c>
      <c r="D68" s="69">
        <v>303</v>
      </c>
      <c r="E68" s="69">
        <v>321</v>
      </c>
      <c r="F68" s="69">
        <v>146</v>
      </c>
      <c r="G68" s="69">
        <v>89</v>
      </c>
      <c r="H68" s="69">
        <v>86</v>
      </c>
      <c r="I68" s="69">
        <v>83</v>
      </c>
      <c r="J68" s="69">
        <v>89</v>
      </c>
      <c r="K68" s="69">
        <v>90</v>
      </c>
      <c r="L68" s="69">
        <v>168</v>
      </c>
      <c r="M68" s="69">
        <v>94</v>
      </c>
      <c r="N68" s="29">
        <f t="shared" si="16"/>
        <v>2247</v>
      </c>
    </row>
    <row r="69" spans="1:16" ht="17.25" customHeight="1">
      <c r="A69" s="22" t="s">
        <v>20</v>
      </c>
      <c r="B69" s="69"/>
      <c r="C69" s="69">
        <v>5</v>
      </c>
      <c r="D69" s="69">
        <v>9</v>
      </c>
      <c r="E69" s="69"/>
      <c r="F69" s="69"/>
      <c r="G69" s="69"/>
      <c r="H69" s="69"/>
      <c r="I69" s="69"/>
      <c r="J69" s="69"/>
      <c r="K69" s="69"/>
      <c r="L69" s="69"/>
      <c r="M69" s="69"/>
      <c r="N69" s="29">
        <f t="shared" si="16"/>
        <v>14</v>
      </c>
    </row>
    <row r="70" spans="1:16">
      <c r="A70" s="22" t="s">
        <v>32</v>
      </c>
      <c r="B70" s="69">
        <v>1063</v>
      </c>
      <c r="C70" s="69"/>
      <c r="D70" s="69">
        <v>1903</v>
      </c>
      <c r="E70" s="69">
        <v>869</v>
      </c>
      <c r="F70" s="69">
        <v>602</v>
      </c>
      <c r="G70" s="69">
        <v>466</v>
      </c>
      <c r="H70" s="69">
        <v>634</v>
      </c>
      <c r="I70" s="69">
        <v>687</v>
      </c>
      <c r="J70" s="69">
        <v>595</v>
      </c>
      <c r="K70" s="69">
        <v>496</v>
      </c>
      <c r="L70" s="69">
        <v>938</v>
      </c>
      <c r="M70" s="69">
        <v>721</v>
      </c>
      <c r="N70" s="29">
        <f t="shared" si="16"/>
        <v>8974</v>
      </c>
    </row>
    <row r="71" spans="1:16">
      <c r="A71" s="22" t="s">
        <v>30</v>
      </c>
      <c r="B71" s="69">
        <v>76</v>
      </c>
      <c r="C71" s="69">
        <v>59</v>
      </c>
      <c r="D71" s="69">
        <v>62</v>
      </c>
      <c r="E71" s="69">
        <v>61</v>
      </c>
      <c r="F71" s="69">
        <v>56</v>
      </c>
      <c r="G71" s="69">
        <v>61</v>
      </c>
      <c r="H71" s="69">
        <v>76</v>
      </c>
      <c r="I71" s="69">
        <v>55</v>
      </c>
      <c r="J71" s="69">
        <v>72</v>
      </c>
      <c r="K71" s="69">
        <v>54</v>
      </c>
      <c r="L71" s="69">
        <v>59</v>
      </c>
      <c r="M71" s="69">
        <v>49</v>
      </c>
      <c r="N71" s="29">
        <f t="shared" si="16"/>
        <v>740</v>
      </c>
    </row>
    <row r="72" spans="1:16" ht="19.5" thickBot="1">
      <c r="A72" s="22" t="s">
        <v>39</v>
      </c>
      <c r="B72" s="2">
        <f>5164-3248</f>
        <v>1916</v>
      </c>
      <c r="C72" s="2">
        <v>260</v>
      </c>
      <c r="D72" s="2">
        <v>131</v>
      </c>
      <c r="E72" s="2">
        <v>126</v>
      </c>
      <c r="F72" s="2">
        <v>71</v>
      </c>
      <c r="G72" s="2">
        <v>97</v>
      </c>
      <c r="H72" s="2">
        <v>812</v>
      </c>
      <c r="I72" s="2">
        <v>157</v>
      </c>
      <c r="J72" s="2">
        <v>464</v>
      </c>
      <c r="K72" s="2">
        <v>550</v>
      </c>
      <c r="L72" s="2">
        <v>542</v>
      </c>
      <c r="M72" s="2">
        <v>318</v>
      </c>
      <c r="N72" s="29">
        <f t="shared" si="16"/>
        <v>5444</v>
      </c>
      <c r="O72" s="1">
        <v>-3248</v>
      </c>
      <c r="P72" s="1">
        <f>N72+O72</f>
        <v>2196</v>
      </c>
    </row>
    <row r="73" spans="1:16" ht="19.5" thickBot="1">
      <c r="A73" s="23" t="s">
        <v>23</v>
      </c>
      <c r="B73" s="20">
        <f>B60+B61</f>
        <v>9187</v>
      </c>
      <c r="C73" s="13">
        <f t="shared" ref="C73:M73" si="21">C60+C61</f>
        <v>5059</v>
      </c>
      <c r="D73" s="13">
        <f t="shared" si="21"/>
        <v>6139</v>
      </c>
      <c r="E73" s="13">
        <f t="shared" si="21"/>
        <v>5966</v>
      </c>
      <c r="F73" s="13">
        <f t="shared" si="21"/>
        <v>4731</v>
      </c>
      <c r="G73" s="13">
        <f t="shared" si="21"/>
        <v>4040</v>
      </c>
      <c r="H73" s="13">
        <f t="shared" si="21"/>
        <v>6568</v>
      </c>
      <c r="I73" s="13">
        <f t="shared" si="21"/>
        <v>5004</v>
      </c>
      <c r="J73" s="13">
        <f t="shared" si="21"/>
        <v>5410</v>
      </c>
      <c r="K73" s="13">
        <f t="shared" si="21"/>
        <v>5097</v>
      </c>
      <c r="L73" s="13">
        <f t="shared" si="21"/>
        <v>7329</v>
      </c>
      <c r="M73" s="27">
        <f t="shared" si="21"/>
        <v>5963</v>
      </c>
      <c r="N73" s="30">
        <f>N60+N61</f>
        <v>70493</v>
      </c>
    </row>
    <row r="74" spans="1:16" ht="45" customHeight="1" thickBot="1"/>
    <row r="75" spans="1:16">
      <c r="A75" s="6"/>
      <c r="B75" s="205" t="s">
        <v>35</v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7" t="s">
        <v>40</v>
      </c>
    </row>
    <row r="76" spans="1:16" ht="16.5" thickBot="1">
      <c r="A76" s="21"/>
      <c r="B76" s="16" t="s">
        <v>2</v>
      </c>
      <c r="C76" s="9" t="s">
        <v>3</v>
      </c>
      <c r="D76" s="9" t="s">
        <v>4</v>
      </c>
      <c r="E76" s="9" t="s">
        <v>5</v>
      </c>
      <c r="F76" s="9" t="s">
        <v>6</v>
      </c>
      <c r="G76" s="9" t="s">
        <v>7</v>
      </c>
      <c r="H76" s="9" t="s">
        <v>8</v>
      </c>
      <c r="I76" s="9" t="s">
        <v>9</v>
      </c>
      <c r="J76" s="9" t="s">
        <v>10</v>
      </c>
      <c r="K76" s="9" t="s">
        <v>11</v>
      </c>
      <c r="L76" s="9" t="s">
        <v>12</v>
      </c>
      <c r="M76" s="9" t="s">
        <v>13</v>
      </c>
      <c r="N76" s="208"/>
    </row>
    <row r="77" spans="1:16" ht="19.5" thickBot="1">
      <c r="A77" s="14" t="s">
        <v>0</v>
      </c>
      <c r="B77" s="17">
        <v>886</v>
      </c>
      <c r="C77" s="8">
        <v>884</v>
      </c>
      <c r="D77" s="8">
        <v>809</v>
      </c>
      <c r="E77" s="8">
        <v>698</v>
      </c>
      <c r="F77" s="8">
        <v>922</v>
      </c>
      <c r="G77" s="8">
        <v>1075</v>
      </c>
      <c r="H77" s="8">
        <v>1166</v>
      </c>
      <c r="I77" s="8">
        <v>1574</v>
      </c>
      <c r="J77" s="8">
        <v>1697</v>
      </c>
      <c r="K77" s="8">
        <v>1807</v>
      </c>
      <c r="L77" s="8">
        <v>1301</v>
      </c>
      <c r="M77" s="24">
        <v>717</v>
      </c>
      <c r="N77" s="28">
        <f>SUM(B77:M77)</f>
        <v>13536</v>
      </c>
    </row>
    <row r="78" spans="1:16">
      <c r="A78" s="15" t="s">
        <v>1</v>
      </c>
      <c r="B78" s="18">
        <f>B79</f>
        <v>657</v>
      </c>
      <c r="C78" s="18">
        <f t="shared" ref="C78:M78" si="22">C79</f>
        <v>455</v>
      </c>
      <c r="D78" s="18">
        <f t="shared" si="22"/>
        <v>209</v>
      </c>
      <c r="E78" s="18">
        <f t="shared" si="22"/>
        <v>901</v>
      </c>
      <c r="F78" s="18">
        <f t="shared" si="22"/>
        <v>357</v>
      </c>
      <c r="G78" s="18">
        <f t="shared" si="22"/>
        <v>170</v>
      </c>
      <c r="H78" s="18">
        <f t="shared" si="22"/>
        <v>176</v>
      </c>
      <c r="I78" s="18">
        <f t="shared" si="22"/>
        <v>240</v>
      </c>
      <c r="J78" s="18">
        <f t="shared" si="22"/>
        <v>246</v>
      </c>
      <c r="K78" s="18">
        <f t="shared" si="22"/>
        <v>472</v>
      </c>
      <c r="L78" s="18">
        <f t="shared" si="22"/>
        <v>507</v>
      </c>
      <c r="M78" s="18">
        <f t="shared" si="22"/>
        <v>629</v>
      </c>
      <c r="N78" s="15">
        <f>SUM(B78:M78)</f>
        <v>5019</v>
      </c>
    </row>
    <row r="79" spans="1:16">
      <c r="A79" s="6" t="s">
        <v>15</v>
      </c>
      <c r="B79" s="19">
        <f>SUM(B81+B80)</f>
        <v>657</v>
      </c>
      <c r="C79" s="19">
        <f>SUM(C81+C80)</f>
        <v>455</v>
      </c>
      <c r="D79" s="19">
        <f t="shared" ref="D79:N79" si="23">SUM(D81+D80)</f>
        <v>209</v>
      </c>
      <c r="E79" s="19">
        <f t="shared" si="23"/>
        <v>901</v>
      </c>
      <c r="F79" s="19">
        <f t="shared" si="23"/>
        <v>357</v>
      </c>
      <c r="G79" s="19">
        <f t="shared" si="23"/>
        <v>170</v>
      </c>
      <c r="H79" s="19">
        <f t="shared" si="23"/>
        <v>176</v>
      </c>
      <c r="I79" s="19">
        <f t="shared" si="23"/>
        <v>240</v>
      </c>
      <c r="J79" s="19">
        <f t="shared" si="23"/>
        <v>246</v>
      </c>
      <c r="K79" s="19">
        <f t="shared" si="23"/>
        <v>472</v>
      </c>
      <c r="L79" s="19">
        <f t="shared" si="23"/>
        <v>507</v>
      </c>
      <c r="M79" s="19">
        <f t="shared" si="23"/>
        <v>629</v>
      </c>
      <c r="N79" s="19">
        <f t="shared" si="23"/>
        <v>5019</v>
      </c>
    </row>
    <row r="80" spans="1:16">
      <c r="A80" s="6" t="s">
        <v>48</v>
      </c>
      <c r="B80" s="10">
        <v>119</v>
      </c>
      <c r="C80" s="10">
        <v>84</v>
      </c>
      <c r="D80" s="10"/>
      <c r="E80" s="10">
        <v>86</v>
      </c>
      <c r="F80" s="10"/>
      <c r="G80" s="10"/>
      <c r="H80" s="10"/>
      <c r="I80" s="10">
        <v>53</v>
      </c>
      <c r="J80" s="10">
        <v>30</v>
      </c>
      <c r="K80" s="49">
        <v>80</v>
      </c>
      <c r="L80" s="10">
        <v>156</v>
      </c>
      <c r="M80" s="10">
        <v>211</v>
      </c>
      <c r="N80" s="29">
        <f>SUM(B80:M80)</f>
        <v>819</v>
      </c>
    </row>
    <row r="81" spans="1:16" ht="19.5" thickBot="1">
      <c r="A81" s="22" t="s">
        <v>17</v>
      </c>
      <c r="B81" s="49">
        <v>538</v>
      </c>
      <c r="C81" s="49">
        <v>371</v>
      </c>
      <c r="D81" s="49">
        <v>209</v>
      </c>
      <c r="E81" s="49">
        <v>815</v>
      </c>
      <c r="F81" s="49">
        <v>357</v>
      </c>
      <c r="G81" s="49">
        <v>170</v>
      </c>
      <c r="H81" s="49">
        <v>176</v>
      </c>
      <c r="I81" s="49">
        <v>187</v>
      </c>
      <c r="J81" s="49">
        <v>216</v>
      </c>
      <c r="K81" s="49">
        <v>392</v>
      </c>
      <c r="L81" s="49">
        <v>351</v>
      </c>
      <c r="M81" s="49">
        <v>418</v>
      </c>
      <c r="N81" s="29">
        <f>SUM(B81:M81)</f>
        <v>4200</v>
      </c>
    </row>
    <row r="82" spans="1:16" ht="19.5" thickBot="1">
      <c r="A82" s="7" t="s">
        <v>23</v>
      </c>
      <c r="B82" s="48">
        <f>B77+B78</f>
        <v>1543</v>
      </c>
      <c r="C82" s="48">
        <f>C77+C78</f>
        <v>1339</v>
      </c>
      <c r="D82" s="48">
        <f t="shared" ref="D82:M82" si="24">D77+D78</f>
        <v>1018</v>
      </c>
      <c r="E82" s="48">
        <f t="shared" si="24"/>
        <v>1599</v>
      </c>
      <c r="F82" s="48">
        <f t="shared" si="24"/>
        <v>1279</v>
      </c>
      <c r="G82" s="48">
        <f t="shared" si="24"/>
        <v>1245</v>
      </c>
      <c r="H82" s="48">
        <f t="shared" si="24"/>
        <v>1342</v>
      </c>
      <c r="I82" s="48">
        <f t="shared" si="24"/>
        <v>1814</v>
      </c>
      <c r="J82" s="48">
        <f t="shared" si="24"/>
        <v>1943</v>
      </c>
      <c r="K82" s="48">
        <f t="shared" si="24"/>
        <v>2279</v>
      </c>
      <c r="L82" s="48">
        <f t="shared" si="24"/>
        <v>1808</v>
      </c>
      <c r="M82" s="48">
        <f t="shared" si="24"/>
        <v>1346</v>
      </c>
      <c r="N82" s="34">
        <f>SUM(B82:M82)</f>
        <v>18555</v>
      </c>
    </row>
    <row r="83" spans="1:16" ht="55.5" customHeight="1" thickBot="1"/>
    <row r="84" spans="1:16">
      <c r="A84" s="6"/>
      <c r="B84" s="205" t="s">
        <v>36</v>
      </c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7" t="s">
        <v>40</v>
      </c>
    </row>
    <row r="85" spans="1:16" ht="16.5" thickBot="1">
      <c r="A85" s="21"/>
      <c r="B85" s="16" t="s">
        <v>2</v>
      </c>
      <c r="C85" s="9" t="s">
        <v>3</v>
      </c>
      <c r="D85" s="9" t="s">
        <v>4</v>
      </c>
      <c r="E85" s="9" t="s">
        <v>5</v>
      </c>
      <c r="F85" s="9" t="s">
        <v>6</v>
      </c>
      <c r="G85" s="9" t="s">
        <v>7</v>
      </c>
      <c r="H85" s="9" t="s">
        <v>8</v>
      </c>
      <c r="I85" s="9" t="s">
        <v>9</v>
      </c>
      <c r="J85" s="9" t="s">
        <v>10</v>
      </c>
      <c r="K85" s="9" t="s">
        <v>11</v>
      </c>
      <c r="L85" s="9" t="s">
        <v>12</v>
      </c>
      <c r="M85" s="9" t="s">
        <v>13</v>
      </c>
      <c r="N85" s="208"/>
    </row>
    <row r="86" spans="1:16" ht="19.5" thickBot="1">
      <c r="A86" s="14" t="s">
        <v>0</v>
      </c>
      <c r="B86" s="17">
        <v>0</v>
      </c>
      <c r="C86" s="8">
        <v>0</v>
      </c>
      <c r="D86" s="8">
        <v>0</v>
      </c>
      <c r="E86" s="8">
        <v>139</v>
      </c>
      <c r="F86" s="8">
        <v>691</v>
      </c>
      <c r="G86" s="8">
        <v>1237</v>
      </c>
      <c r="H86" s="8">
        <v>1485</v>
      </c>
      <c r="I86" s="8">
        <v>2064</v>
      </c>
      <c r="J86" s="8">
        <v>1925</v>
      </c>
      <c r="K86" s="8">
        <v>1755</v>
      </c>
      <c r="L86" s="8">
        <v>1425</v>
      </c>
      <c r="M86" s="24">
        <v>763</v>
      </c>
      <c r="N86" s="28">
        <f>SUM(B86:M86)</f>
        <v>11484</v>
      </c>
    </row>
    <row r="87" spans="1:16" ht="19.5" thickBot="1">
      <c r="A87" s="58" t="s">
        <v>1</v>
      </c>
      <c r="B87" s="74">
        <f t="shared" ref="B87:K87" si="25">B89+B88</f>
        <v>0</v>
      </c>
      <c r="C87" s="17">
        <f t="shared" si="25"/>
        <v>0</v>
      </c>
      <c r="D87" s="17">
        <f t="shared" si="25"/>
        <v>0</v>
      </c>
      <c r="E87" s="17">
        <f t="shared" si="25"/>
        <v>0</v>
      </c>
      <c r="F87" s="17">
        <f t="shared" si="25"/>
        <v>0</v>
      </c>
      <c r="G87" s="17">
        <f t="shared" si="25"/>
        <v>0</v>
      </c>
      <c r="H87" s="17">
        <f t="shared" si="25"/>
        <v>0</v>
      </c>
      <c r="I87" s="17">
        <f t="shared" si="25"/>
        <v>95</v>
      </c>
      <c r="J87" s="17">
        <f t="shared" si="25"/>
        <v>110</v>
      </c>
      <c r="K87" s="17">
        <f t="shared" si="25"/>
        <v>53</v>
      </c>
      <c r="L87" s="17">
        <f>L89+L88</f>
        <v>250</v>
      </c>
      <c r="M87" s="17">
        <f>M89+M88</f>
        <v>165</v>
      </c>
      <c r="N87" s="75">
        <f>SUM(B87:M87)</f>
        <v>673</v>
      </c>
    </row>
    <row r="88" spans="1:16">
      <c r="A88" s="46" t="s">
        <v>48</v>
      </c>
      <c r="B88" s="76"/>
      <c r="C88" s="76"/>
      <c r="D88" s="76"/>
      <c r="E88" s="76"/>
      <c r="F88" s="76"/>
      <c r="G88" s="76"/>
      <c r="H88" s="76"/>
      <c r="I88" s="76">
        <v>0</v>
      </c>
      <c r="J88" s="76">
        <v>40</v>
      </c>
      <c r="K88" s="76">
        <v>53</v>
      </c>
      <c r="L88" s="76">
        <v>114</v>
      </c>
      <c r="M88" s="76">
        <v>99</v>
      </c>
      <c r="N88" s="73">
        <f t="shared" ref="N88:N89" si="26">SUM(B88:M88)</f>
        <v>306</v>
      </c>
    </row>
    <row r="89" spans="1:16">
      <c r="A89" s="46" t="s">
        <v>32</v>
      </c>
      <c r="B89" s="49"/>
      <c r="C89" s="49"/>
      <c r="D89" s="49"/>
      <c r="E89" s="49"/>
      <c r="F89" s="49"/>
      <c r="G89" s="49"/>
      <c r="H89" s="49"/>
      <c r="I89" s="49">
        <v>95</v>
      </c>
      <c r="J89" s="49">
        <v>70</v>
      </c>
      <c r="K89" s="49"/>
      <c r="L89" s="49">
        <v>136</v>
      </c>
      <c r="M89" s="49">
        <v>66</v>
      </c>
      <c r="N89" s="37">
        <f t="shared" si="26"/>
        <v>367</v>
      </c>
    </row>
    <row r="90" spans="1:16">
      <c r="A90" s="44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52"/>
    </row>
    <row r="91" spans="1:16">
      <c r="A91" s="3" t="s">
        <v>41</v>
      </c>
      <c r="N91" s="3">
        <f>N5+N22+N40+N77+N86+N60</f>
        <v>248746</v>
      </c>
    </row>
    <row r="92" spans="1:16">
      <c r="A92" s="3" t="s">
        <v>42</v>
      </c>
      <c r="N92" s="36">
        <f>N6+N23+N41+N78+N61+N87</f>
        <v>83019</v>
      </c>
      <c r="O92" s="1">
        <v>-3248</v>
      </c>
      <c r="P92" s="1">
        <f>N92+O92</f>
        <v>79771</v>
      </c>
    </row>
    <row r="94" spans="1:16">
      <c r="M94" s="2" t="s">
        <v>45</v>
      </c>
      <c r="N94" s="1">
        <f>SUM(N91:N93)</f>
        <v>331765</v>
      </c>
    </row>
    <row r="95" spans="1:16" ht="19.5" thickBot="1">
      <c r="A95" s="210" t="s">
        <v>43</v>
      </c>
      <c r="B95" s="210"/>
      <c r="C95" s="210"/>
      <c r="D95" s="210"/>
      <c r="E95" s="210"/>
      <c r="F95" s="210"/>
      <c r="G95" s="210"/>
    </row>
    <row r="96" spans="1:16" ht="19.5" thickBot="1">
      <c r="A96" s="82" t="s">
        <v>54</v>
      </c>
      <c r="B96" s="83"/>
      <c r="C96" s="213" t="s">
        <v>59</v>
      </c>
      <c r="D96" s="213"/>
      <c r="E96" s="213"/>
      <c r="F96" s="213"/>
      <c r="G96" s="213"/>
    </row>
    <row r="97" spans="1:8" ht="19.5" thickBot="1">
      <c r="A97" s="79" t="s">
        <v>1</v>
      </c>
      <c r="B97" s="84">
        <f>SUM(B98:B103)</f>
        <v>35508</v>
      </c>
    </row>
    <row r="98" spans="1:8">
      <c r="A98" s="70" t="s">
        <v>16</v>
      </c>
      <c r="B98" s="85">
        <v>1191</v>
      </c>
      <c r="C98" s="2">
        <v>20.815200000000001</v>
      </c>
      <c r="D98" s="105">
        <f>B98*C98</f>
        <v>24790.903200000001</v>
      </c>
    </row>
    <row r="99" spans="1:8">
      <c r="A99" s="71" t="s">
        <v>28</v>
      </c>
      <c r="B99" s="85">
        <v>146</v>
      </c>
      <c r="C99" s="95">
        <v>20.815200000000001</v>
      </c>
      <c r="D99" s="105">
        <f t="shared" ref="D99:D105" si="27">B99*C99</f>
        <v>3039.0192000000002</v>
      </c>
    </row>
    <row r="100" spans="1:8">
      <c r="A100" s="71" t="s">
        <v>29</v>
      </c>
      <c r="B100" s="85">
        <v>19907</v>
      </c>
      <c r="C100" s="95">
        <v>20.815200000000001</v>
      </c>
      <c r="D100" s="105">
        <f t="shared" si="27"/>
        <v>414368.18640000001</v>
      </c>
    </row>
    <row r="101" spans="1:8">
      <c r="A101" s="71" t="s">
        <v>18</v>
      </c>
      <c r="B101" s="85">
        <v>2133</v>
      </c>
      <c r="C101" s="95">
        <v>20.815200000000001</v>
      </c>
      <c r="D101" s="95">
        <f t="shared" si="27"/>
        <v>44398.821600000003</v>
      </c>
    </row>
    <row r="102" spans="1:8">
      <c r="A102" s="71" t="s">
        <v>17</v>
      </c>
      <c r="B102" s="85">
        <v>7264</v>
      </c>
      <c r="C102" s="95">
        <v>20.815200000000001</v>
      </c>
      <c r="D102" s="95">
        <f t="shared" si="27"/>
        <v>151201.6128</v>
      </c>
    </row>
    <row r="103" spans="1:8">
      <c r="A103" s="80" t="s">
        <v>48</v>
      </c>
      <c r="B103" s="85">
        <v>4867</v>
      </c>
      <c r="C103" s="95">
        <v>20.815200000000001</v>
      </c>
      <c r="D103" s="95">
        <f t="shared" si="27"/>
        <v>101307.5784</v>
      </c>
    </row>
    <row r="104" spans="1:8">
      <c r="A104" s="78" t="s">
        <v>32</v>
      </c>
      <c r="B104" s="84">
        <v>14669</v>
      </c>
      <c r="C104" s="95">
        <v>20.815200000000001</v>
      </c>
      <c r="D104" s="95">
        <f t="shared" si="27"/>
        <v>305338.16879999998</v>
      </c>
    </row>
    <row r="105" spans="1:8">
      <c r="A105" s="78" t="s">
        <v>27</v>
      </c>
      <c r="B105" s="86">
        <v>306</v>
      </c>
      <c r="C105" s="95">
        <v>20.815200000000001</v>
      </c>
      <c r="D105" s="95">
        <f t="shared" si="27"/>
        <v>6369.4512000000004</v>
      </c>
    </row>
    <row r="106" spans="1:8">
      <c r="A106" s="87" t="s">
        <v>19</v>
      </c>
      <c r="B106" s="84">
        <f>B97+B104+B105</f>
        <v>50483</v>
      </c>
      <c r="C106" s="95"/>
    </row>
    <row r="107" spans="1:8">
      <c r="A107" s="71" t="s">
        <v>24</v>
      </c>
      <c r="B107" s="88">
        <v>6000</v>
      </c>
      <c r="C107" s="95">
        <v>20.815200000000001</v>
      </c>
      <c r="D107" s="95">
        <f t="shared" ref="D107:D110" si="28">B107*C107</f>
        <v>124891.20000000001</v>
      </c>
    </row>
    <row r="108" spans="1:8">
      <c r="A108" s="71" t="s">
        <v>55</v>
      </c>
      <c r="B108" s="89">
        <v>2135</v>
      </c>
      <c r="C108" s="95">
        <v>20.815200000000001</v>
      </c>
      <c r="D108" s="95">
        <f t="shared" si="28"/>
        <v>44440.452000000005</v>
      </c>
    </row>
    <row r="109" spans="1:8">
      <c r="A109" s="71" t="s">
        <v>26</v>
      </c>
      <c r="B109" s="89">
        <v>5781</v>
      </c>
      <c r="C109" s="95">
        <v>20.815200000000001</v>
      </c>
      <c r="D109" s="95">
        <f t="shared" si="28"/>
        <v>120332.67120000001</v>
      </c>
    </row>
    <row r="110" spans="1:8">
      <c r="A110" s="71" t="s">
        <v>20</v>
      </c>
      <c r="B110" s="90">
        <v>1714</v>
      </c>
      <c r="C110" s="95">
        <v>20.815200000000001</v>
      </c>
      <c r="D110" s="95">
        <f t="shared" si="28"/>
        <v>35677.252800000002</v>
      </c>
    </row>
    <row r="111" spans="1:8">
      <c r="A111" s="87" t="s">
        <v>56</v>
      </c>
      <c r="B111" s="84">
        <f>SUM(B107:B110)</f>
        <v>15630</v>
      </c>
      <c r="C111" s="95"/>
    </row>
    <row r="112" spans="1:8">
      <c r="A112" s="71" t="s">
        <v>39</v>
      </c>
      <c r="B112" s="88">
        <f>5444+3248</f>
        <v>8692</v>
      </c>
      <c r="C112" s="95">
        <v>20.815200000000001</v>
      </c>
      <c r="D112" s="95">
        <f t="shared" ref="D112:D114" si="29">B112*C112</f>
        <v>180925.71840000001</v>
      </c>
      <c r="E112" s="2">
        <v>202972.26</v>
      </c>
      <c r="F112" s="2">
        <f>D112-E112</f>
        <v>-22046.541599999997</v>
      </c>
      <c r="H112" s="95" t="s">
        <v>66</v>
      </c>
    </row>
    <row r="113" spans="1:16">
      <c r="A113" s="71" t="s">
        <v>34</v>
      </c>
      <c r="B113" s="89">
        <v>4745</v>
      </c>
      <c r="C113" s="95">
        <v>20.815200000000001</v>
      </c>
      <c r="D113" s="95">
        <f t="shared" si="29"/>
        <v>98768.124000000011</v>
      </c>
    </row>
    <row r="114" spans="1:16">
      <c r="A114" s="71" t="s">
        <v>21</v>
      </c>
      <c r="B114" s="91">
        <v>2467</v>
      </c>
      <c r="C114" s="95">
        <v>20.815200000000001</v>
      </c>
      <c r="D114" s="95">
        <f t="shared" si="29"/>
        <v>51351.098400000003</v>
      </c>
      <c r="E114" s="2">
        <v>51559.25</v>
      </c>
      <c r="F114" s="95">
        <f>D114-E114</f>
        <v>-208.15159999999742</v>
      </c>
      <c r="H114" s="95" t="s">
        <v>65</v>
      </c>
    </row>
    <row r="115" spans="1:16">
      <c r="A115" s="87" t="s">
        <v>57</v>
      </c>
      <c r="B115" s="92">
        <f>SUM(B112:B114)</f>
        <v>15904</v>
      </c>
      <c r="C115" s="95"/>
    </row>
    <row r="116" spans="1:16" ht="21" customHeight="1">
      <c r="A116" s="71" t="s">
        <v>22</v>
      </c>
      <c r="B116" s="88">
        <v>1726</v>
      </c>
      <c r="C116" s="95">
        <v>20.815200000000001</v>
      </c>
      <c r="D116" s="95">
        <f t="shared" ref="D116:D118" si="30">B116*C116</f>
        <v>35927.035199999998</v>
      </c>
    </row>
    <row r="117" spans="1:16">
      <c r="A117" s="71" t="s">
        <v>50</v>
      </c>
      <c r="B117" s="89">
        <v>618</v>
      </c>
      <c r="C117" s="95">
        <v>20.815200000000001</v>
      </c>
      <c r="D117" s="95">
        <f t="shared" si="30"/>
        <v>12863.793600000001</v>
      </c>
    </row>
    <row r="118" spans="1:16">
      <c r="A118" s="71" t="s">
        <v>30</v>
      </c>
      <c r="B118" s="91">
        <v>1906</v>
      </c>
      <c r="C118" s="95">
        <v>20.815200000000001</v>
      </c>
      <c r="D118" s="95">
        <f t="shared" si="30"/>
        <v>39673.771200000003</v>
      </c>
    </row>
    <row r="119" spans="1:16">
      <c r="A119" s="87" t="s">
        <v>58</v>
      </c>
      <c r="B119" s="84">
        <f>SUM(B116:B118)</f>
        <v>4250</v>
      </c>
      <c r="C119" s="95"/>
    </row>
    <row r="120" spans="1:16">
      <c r="A120" s="78"/>
      <c r="B120" s="104"/>
      <c r="C120" s="95"/>
      <c r="D120" s="95">
        <f>SUM(D98:D118)</f>
        <v>1795664.8584</v>
      </c>
      <c r="E120" s="95"/>
      <c r="F120" s="95"/>
      <c r="G120" s="95"/>
      <c r="H120" s="95"/>
      <c r="I120" s="95"/>
      <c r="J120" s="95"/>
      <c r="K120" s="95"/>
      <c r="L120" s="95"/>
      <c r="M120" s="95"/>
    </row>
    <row r="121" spans="1:16" ht="19.5" thickBot="1">
      <c r="A121" s="93" t="s">
        <v>23</v>
      </c>
      <c r="B121" s="94">
        <f>B106+B111+B115+B119</f>
        <v>86267</v>
      </c>
      <c r="C121" s="95">
        <v>20.815200000000001</v>
      </c>
      <c r="D121" s="95">
        <f>B121*C121</f>
        <v>1795664.8584</v>
      </c>
    </row>
    <row r="122" spans="1:16" ht="52.5" customHeight="1">
      <c r="A122" s="209" t="s">
        <v>46</v>
      </c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67"/>
      <c r="P122" s="67"/>
    </row>
    <row r="123" spans="1:16" ht="19.5" thickBot="1"/>
    <row r="124" spans="1:16">
      <c r="A124" s="6"/>
      <c r="B124" s="205" t="s">
        <v>14</v>
      </c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7" t="s">
        <v>40</v>
      </c>
    </row>
    <row r="125" spans="1:16" ht="16.5" thickBot="1">
      <c r="A125" s="21"/>
      <c r="B125" s="16" t="s">
        <v>2</v>
      </c>
      <c r="C125" s="9" t="s">
        <v>3</v>
      </c>
      <c r="D125" s="9" t="s">
        <v>4</v>
      </c>
      <c r="E125" s="9" t="s">
        <v>5</v>
      </c>
      <c r="F125" s="9" t="s">
        <v>6</v>
      </c>
      <c r="G125" s="9" t="s">
        <v>7</v>
      </c>
      <c r="H125" s="9" t="s">
        <v>8</v>
      </c>
      <c r="I125" s="9" t="s">
        <v>9</v>
      </c>
      <c r="J125" s="9" t="s">
        <v>10</v>
      </c>
      <c r="K125" s="9" t="s">
        <v>11</v>
      </c>
      <c r="L125" s="9" t="s">
        <v>12</v>
      </c>
      <c r="M125" s="9" t="s">
        <v>13</v>
      </c>
      <c r="N125" s="208"/>
    </row>
    <row r="126" spans="1:16" ht="19.5" thickBot="1">
      <c r="A126" s="14" t="s">
        <v>0</v>
      </c>
      <c r="B126" s="17">
        <v>4764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4"/>
      <c r="N126" s="28">
        <f>SUM(B126:M126)</f>
        <v>4764</v>
      </c>
    </row>
    <row r="127" spans="1:16" ht="19.5" thickBot="1"/>
    <row r="128" spans="1:16">
      <c r="A128" s="6"/>
      <c r="B128" s="205" t="s">
        <v>25</v>
      </c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7" t="s">
        <v>40</v>
      </c>
    </row>
    <row r="129" spans="1:14" ht="16.5" thickBot="1">
      <c r="A129" s="21"/>
      <c r="B129" s="16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208"/>
    </row>
    <row r="130" spans="1:14" ht="19.5" thickBot="1">
      <c r="A130" s="14" t="s">
        <v>0</v>
      </c>
      <c r="B130" s="17">
        <v>14304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24"/>
      <c r="N130" s="28">
        <f>SUM(B130:M130)</f>
        <v>14304</v>
      </c>
    </row>
    <row r="131" spans="1:14" ht="19.5" thickBot="1"/>
    <row r="132" spans="1:14">
      <c r="A132" s="6"/>
      <c r="B132" s="205" t="s">
        <v>33</v>
      </c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7" t="s">
        <v>40</v>
      </c>
    </row>
    <row r="133" spans="1:14" ht="16.5" thickBot="1">
      <c r="A133" s="21"/>
      <c r="B133" s="16" t="s">
        <v>2</v>
      </c>
      <c r="C133" s="9" t="s">
        <v>3</v>
      </c>
      <c r="D133" s="9" t="s">
        <v>4</v>
      </c>
      <c r="E133" s="9" t="s">
        <v>5</v>
      </c>
      <c r="F133" s="9" t="s">
        <v>6</v>
      </c>
      <c r="G133" s="9" t="s">
        <v>7</v>
      </c>
      <c r="H133" s="9" t="s">
        <v>8</v>
      </c>
      <c r="I133" s="9" t="s">
        <v>9</v>
      </c>
      <c r="J133" s="9" t="s">
        <v>10</v>
      </c>
      <c r="K133" s="9" t="s">
        <v>11</v>
      </c>
      <c r="L133" s="9" t="s">
        <v>12</v>
      </c>
      <c r="M133" s="9" t="s">
        <v>13</v>
      </c>
      <c r="N133" s="208"/>
    </row>
    <row r="134" spans="1:14" ht="19.5" thickBot="1">
      <c r="A134" s="14" t="s">
        <v>0</v>
      </c>
      <c r="B134" s="17">
        <v>7036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24"/>
      <c r="N134" s="28">
        <f>SUM(B134:M134)</f>
        <v>7036</v>
      </c>
    </row>
    <row r="135" spans="1:14" ht="19.5" thickBot="1"/>
    <row r="136" spans="1:14">
      <c r="A136" s="6"/>
      <c r="B136" s="205" t="s">
        <v>35</v>
      </c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7" t="s">
        <v>40</v>
      </c>
    </row>
    <row r="137" spans="1:14" ht="16.5" thickBot="1">
      <c r="A137" s="21"/>
      <c r="B137" s="16" t="s">
        <v>2</v>
      </c>
      <c r="C137" s="9" t="s">
        <v>3</v>
      </c>
      <c r="D137" s="9" t="s">
        <v>4</v>
      </c>
      <c r="E137" s="9" t="s">
        <v>5</v>
      </c>
      <c r="F137" s="9" t="s">
        <v>6</v>
      </c>
      <c r="G137" s="9" t="s">
        <v>7</v>
      </c>
      <c r="H137" s="9" t="s">
        <v>8</v>
      </c>
      <c r="I137" s="9" t="s">
        <v>9</v>
      </c>
      <c r="J137" s="9" t="s">
        <v>10</v>
      </c>
      <c r="K137" s="9" t="s">
        <v>11</v>
      </c>
      <c r="L137" s="9" t="s">
        <v>12</v>
      </c>
      <c r="M137" s="9" t="s">
        <v>13</v>
      </c>
      <c r="N137" s="208"/>
    </row>
    <row r="138" spans="1:14" ht="19.5" thickBot="1">
      <c r="A138" s="14" t="s">
        <v>0</v>
      </c>
      <c r="B138" s="17">
        <v>886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24"/>
      <c r="N138" s="28">
        <f>SUM(B138:M138)</f>
        <v>886</v>
      </c>
    </row>
    <row r="139" spans="1:14" ht="19.5" thickBot="1"/>
    <row r="140" spans="1:14">
      <c r="A140" s="6"/>
      <c r="B140" s="205" t="s">
        <v>36</v>
      </c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7" t="s">
        <v>40</v>
      </c>
    </row>
    <row r="141" spans="1:14" ht="16.5" thickBot="1">
      <c r="A141" s="21"/>
      <c r="B141" s="16" t="s">
        <v>2</v>
      </c>
      <c r="C141" s="9" t="s">
        <v>3</v>
      </c>
      <c r="D141" s="9" t="s">
        <v>4</v>
      </c>
      <c r="E141" s="9" t="s">
        <v>5</v>
      </c>
      <c r="F141" s="9" t="s">
        <v>6</v>
      </c>
      <c r="G141" s="9" t="s">
        <v>7</v>
      </c>
      <c r="H141" s="9" t="s">
        <v>8</v>
      </c>
      <c r="I141" s="9" t="s">
        <v>9</v>
      </c>
      <c r="J141" s="9" t="s">
        <v>10</v>
      </c>
      <c r="K141" s="9" t="s">
        <v>11</v>
      </c>
      <c r="L141" s="9" t="s">
        <v>12</v>
      </c>
      <c r="M141" s="9" t="s">
        <v>13</v>
      </c>
      <c r="N141" s="208"/>
    </row>
    <row r="142" spans="1:14" ht="19.5" thickBot="1">
      <c r="A142" s="14" t="s">
        <v>0</v>
      </c>
      <c r="B142" s="17">
        <v>0</v>
      </c>
      <c r="C142" s="8">
        <v>0</v>
      </c>
      <c r="D142" s="8">
        <v>0</v>
      </c>
      <c r="E142" s="8"/>
      <c r="F142" s="8"/>
      <c r="G142" s="8"/>
      <c r="H142" s="8"/>
      <c r="I142" s="8"/>
      <c r="J142" s="8"/>
      <c r="K142" s="8"/>
      <c r="L142" s="8"/>
      <c r="M142" s="24"/>
      <c r="N142" s="28">
        <f>SUM(B142:M142)</f>
        <v>0</v>
      </c>
    </row>
    <row r="143" spans="1:14">
      <c r="A143" s="6"/>
      <c r="B143" s="205" t="s">
        <v>37</v>
      </c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7" t="s">
        <v>40</v>
      </c>
    </row>
    <row r="144" spans="1:14" ht="16.5" thickBot="1">
      <c r="A144" s="21"/>
      <c r="B144" s="16" t="s">
        <v>2</v>
      </c>
      <c r="C144" s="9" t="s">
        <v>3</v>
      </c>
      <c r="D144" s="9" t="s">
        <v>4</v>
      </c>
      <c r="E144" s="9" t="s">
        <v>5</v>
      </c>
      <c r="F144" s="9" t="s">
        <v>6</v>
      </c>
      <c r="G144" s="9" t="s">
        <v>7</v>
      </c>
      <c r="H144" s="9" t="s">
        <v>8</v>
      </c>
      <c r="I144" s="9" t="s">
        <v>9</v>
      </c>
      <c r="J144" s="9" t="s">
        <v>10</v>
      </c>
      <c r="K144" s="9" t="s">
        <v>11</v>
      </c>
      <c r="L144" s="9" t="s">
        <v>12</v>
      </c>
      <c r="M144" s="9" t="s">
        <v>13</v>
      </c>
      <c r="N144" s="208"/>
    </row>
    <row r="145" spans="1:14" ht="19.5" thickBot="1">
      <c r="A145" s="14" t="s">
        <v>0</v>
      </c>
      <c r="B145" s="17">
        <v>5245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24"/>
      <c r="N145" s="23">
        <f t="shared" ref="N145" si="31">SUM(B145:M145)</f>
        <v>5245</v>
      </c>
    </row>
    <row r="147" spans="1:14">
      <c r="K147" s="212" t="s">
        <v>23</v>
      </c>
      <c r="L147" s="212"/>
      <c r="M147" s="212">
        <f>N126+N130+N134+N138+N142+N145</f>
        <v>32235</v>
      </c>
      <c r="N147" s="212"/>
    </row>
  </sheetData>
  <mergeCells count="31">
    <mergeCell ref="K147:L147"/>
    <mergeCell ref="M147:N147"/>
    <mergeCell ref="B136:M136"/>
    <mergeCell ref="N136:N137"/>
    <mergeCell ref="B140:M140"/>
    <mergeCell ref="N140:N141"/>
    <mergeCell ref="B143:M143"/>
    <mergeCell ref="N143:N144"/>
    <mergeCell ref="B132:M132"/>
    <mergeCell ref="N132:N133"/>
    <mergeCell ref="B84:M84"/>
    <mergeCell ref="N84:N85"/>
    <mergeCell ref="A95:G95"/>
    <mergeCell ref="A122:N122"/>
    <mergeCell ref="B124:M124"/>
    <mergeCell ref="N124:N125"/>
    <mergeCell ref="B128:M128"/>
    <mergeCell ref="N128:N129"/>
    <mergeCell ref="C96:G96"/>
    <mergeCell ref="B38:M38"/>
    <mergeCell ref="N38:N39"/>
    <mergeCell ref="B58:M58"/>
    <mergeCell ref="N58:N59"/>
    <mergeCell ref="B75:M75"/>
    <mergeCell ref="N75:N76"/>
    <mergeCell ref="A1:M1"/>
    <mergeCell ref="A2:M2"/>
    <mergeCell ref="B3:M3"/>
    <mergeCell ref="N3:N4"/>
    <mergeCell ref="B20:M20"/>
    <mergeCell ref="N20:N21"/>
  </mergeCells>
  <pageMargins left="0.11811023622047245" right="0.11811023622047245" top="0.74803149606299213" bottom="0.15748031496062992" header="0" footer="0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28"/>
  <sheetViews>
    <sheetView workbookViewId="0">
      <selection activeCell="C76" sqref="C76"/>
    </sheetView>
  </sheetViews>
  <sheetFormatPr defaultRowHeight="18.75"/>
  <cols>
    <col min="1" max="1" width="31.28515625" style="3" customWidth="1"/>
    <col min="2" max="2" width="9.85546875" style="81" customWidth="1"/>
    <col min="3" max="3" width="13.7109375" style="81" customWidth="1"/>
    <col min="4" max="4" width="10.7109375" style="81" customWidth="1"/>
    <col min="5" max="5" width="9.140625" style="81" customWidth="1"/>
    <col min="6" max="6" width="9.42578125" style="81" customWidth="1"/>
    <col min="7" max="7" width="9.140625" style="81" customWidth="1"/>
    <col min="8" max="8" width="8.85546875" style="81" customWidth="1"/>
    <col min="9" max="9" width="9" style="81" customWidth="1"/>
    <col min="10" max="10" width="9.85546875" style="81" customWidth="1"/>
    <col min="11" max="11" width="9.5703125" style="81" customWidth="1"/>
    <col min="12" max="12" width="8.28515625" style="81" customWidth="1"/>
    <col min="13" max="13" width="9" style="81" customWidth="1"/>
    <col min="14" max="14" width="10.140625" style="1" customWidth="1"/>
    <col min="15" max="16384" width="9.140625" style="1"/>
  </cols>
  <sheetData>
    <row r="1" spans="1:14" ht="19.5" thickBot="1">
      <c r="A1" s="209" t="s">
        <v>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4" ht="8.25" hidden="1" customHeight="1" thickBo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4" ht="17.25" customHeight="1">
      <c r="A3" s="6"/>
      <c r="B3" s="205" t="s">
        <v>14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 t="s">
        <v>40</v>
      </c>
    </row>
    <row r="4" spans="1:14" s="4" customFormat="1" ht="16.5" thickBot="1">
      <c r="A4" s="21"/>
      <c r="B4" s="16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208"/>
    </row>
    <row r="5" spans="1:14" s="3" customFormat="1" ht="19.5" thickBot="1">
      <c r="A5" s="14" t="s">
        <v>0</v>
      </c>
      <c r="B5" s="17">
        <v>5871</v>
      </c>
      <c r="C5" s="8">
        <v>2090</v>
      </c>
      <c r="D5" s="8"/>
      <c r="E5" s="8"/>
      <c r="F5" s="8"/>
      <c r="G5" s="8"/>
      <c r="H5" s="8"/>
      <c r="I5" s="8"/>
      <c r="J5" s="8"/>
      <c r="K5" s="8"/>
      <c r="L5" s="8"/>
      <c r="M5" s="24"/>
      <c r="N5" s="28">
        <f>SUM(B5:M5)</f>
        <v>7961</v>
      </c>
    </row>
    <row r="6" spans="1:14" s="3" customFormat="1">
      <c r="A6" s="15" t="s">
        <v>1</v>
      </c>
      <c r="B6" s="18">
        <f>B7+B12</f>
        <v>1799</v>
      </c>
      <c r="C6" s="12">
        <f t="shared" ref="C6:M6" si="0">C7+C12</f>
        <v>1374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  <c r="M6" s="25">
        <f t="shared" si="0"/>
        <v>0</v>
      </c>
      <c r="N6" s="15">
        <f>SUM(B6:M6)</f>
        <v>3173</v>
      </c>
    </row>
    <row r="7" spans="1:14" s="5" customFormat="1">
      <c r="A7" s="6" t="s">
        <v>15</v>
      </c>
      <c r="B7" s="19">
        <f>SUM(B8:B11)</f>
        <v>713</v>
      </c>
      <c r="C7" s="10">
        <f t="shared" ref="C7:M7" si="1">SUM(C8:C11)</f>
        <v>343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26">
        <f t="shared" si="1"/>
        <v>0</v>
      </c>
      <c r="N7" s="11">
        <f t="shared" ref="N7:N17" si="2">SUM(B7:M7)</f>
        <v>1056</v>
      </c>
    </row>
    <row r="8" spans="1:14" ht="16.5" customHeight="1">
      <c r="A8" s="98" t="s">
        <v>16</v>
      </c>
      <c r="B8" s="99">
        <v>37</v>
      </c>
      <c r="C8" s="81">
        <v>11</v>
      </c>
      <c r="N8" s="29">
        <f t="shared" si="2"/>
        <v>48</v>
      </c>
    </row>
    <row r="9" spans="1:14" ht="16.5" customHeight="1">
      <c r="A9" s="44" t="s">
        <v>17</v>
      </c>
      <c r="B9" s="100">
        <v>226</v>
      </c>
      <c r="C9" s="81">
        <v>61</v>
      </c>
      <c r="N9" s="29">
        <f t="shared" si="2"/>
        <v>287</v>
      </c>
    </row>
    <row r="10" spans="1:14" ht="16.5" customHeight="1">
      <c r="A10" s="44" t="s">
        <v>48</v>
      </c>
      <c r="B10" s="100">
        <v>448</v>
      </c>
      <c r="C10" s="81">
        <v>271</v>
      </c>
      <c r="N10" s="29">
        <f t="shared" si="2"/>
        <v>719</v>
      </c>
    </row>
    <row r="11" spans="1:14" ht="16.5" customHeight="1">
      <c r="A11" s="97" t="s">
        <v>18</v>
      </c>
      <c r="B11" s="101">
        <v>2</v>
      </c>
      <c r="N11" s="29">
        <f t="shared" si="2"/>
        <v>2</v>
      </c>
    </row>
    <row r="12" spans="1:14" s="5" customFormat="1">
      <c r="A12" s="96" t="s">
        <v>19</v>
      </c>
      <c r="B12" s="19">
        <f>SUM(B13:B17)</f>
        <v>1086</v>
      </c>
      <c r="C12" s="10">
        <f t="shared" ref="C12:M12" si="3">SUM(C13:C17)</f>
        <v>1031</v>
      </c>
      <c r="D12" s="10">
        <f t="shared" si="3"/>
        <v>0</v>
      </c>
      <c r="E12" s="10">
        <f t="shared" si="3"/>
        <v>0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26">
        <f t="shared" si="3"/>
        <v>0</v>
      </c>
      <c r="N12" s="11">
        <f t="shared" si="2"/>
        <v>2117</v>
      </c>
    </row>
    <row r="13" spans="1:14" ht="15.75" customHeight="1">
      <c r="A13" s="22" t="s">
        <v>20</v>
      </c>
      <c r="N13" s="29">
        <f t="shared" si="2"/>
        <v>0</v>
      </c>
    </row>
    <row r="14" spans="1:14" ht="15.75" customHeight="1">
      <c r="A14" s="22" t="s">
        <v>21</v>
      </c>
      <c r="B14" s="81">
        <v>75</v>
      </c>
      <c r="C14" s="81">
        <v>375</v>
      </c>
      <c r="N14" s="29">
        <f t="shared" si="2"/>
        <v>450</v>
      </c>
    </row>
    <row r="15" spans="1:14" ht="15.75" customHeight="1">
      <c r="A15" s="22" t="s">
        <v>49</v>
      </c>
      <c r="N15" s="29">
        <f t="shared" si="2"/>
        <v>0</v>
      </c>
    </row>
    <row r="16" spans="1:14" ht="15.75" customHeight="1">
      <c r="A16" s="22" t="s">
        <v>24</v>
      </c>
      <c r="B16" s="81">
        <v>500</v>
      </c>
      <c r="C16" s="81">
        <v>483</v>
      </c>
      <c r="N16" s="29">
        <f t="shared" si="2"/>
        <v>983</v>
      </c>
    </row>
    <row r="17" spans="1:19" ht="15.75" customHeight="1" thickBot="1">
      <c r="A17" s="22" t="s">
        <v>22</v>
      </c>
      <c r="B17" s="81">
        <v>511</v>
      </c>
      <c r="C17" s="81">
        <v>173</v>
      </c>
      <c r="N17" s="29">
        <f t="shared" si="2"/>
        <v>684</v>
      </c>
    </row>
    <row r="18" spans="1:19" s="5" customFormat="1" ht="19.5" thickBot="1">
      <c r="A18" s="23" t="s">
        <v>23</v>
      </c>
      <c r="B18" s="20">
        <f>B5+B6</f>
        <v>7670</v>
      </c>
      <c r="C18" s="13">
        <f t="shared" ref="C18:M18" si="4">C5+C6</f>
        <v>3464</v>
      </c>
      <c r="D18" s="13">
        <f t="shared" si="4"/>
        <v>0</v>
      </c>
      <c r="E18" s="13">
        <f t="shared" si="4"/>
        <v>0</v>
      </c>
      <c r="F18" s="13">
        <f t="shared" si="4"/>
        <v>0</v>
      </c>
      <c r="G18" s="13">
        <f t="shared" si="4"/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27">
        <f t="shared" si="4"/>
        <v>0</v>
      </c>
      <c r="N18" s="30">
        <f>N5+N6</f>
        <v>11134</v>
      </c>
    </row>
    <row r="19" spans="1:19" ht="17.25" customHeight="1" thickBot="1"/>
    <row r="20" spans="1:19" ht="11.25" hidden="1" customHeight="1" thickBot="1"/>
    <row r="21" spans="1:19">
      <c r="A21" s="6"/>
      <c r="B21" s="205" t="s">
        <v>33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7" t="s">
        <v>40</v>
      </c>
    </row>
    <row r="22" spans="1:19" ht="16.5" thickBot="1">
      <c r="A22" s="21"/>
      <c r="B22" s="16" t="s">
        <v>2</v>
      </c>
      <c r="C22" s="9" t="s">
        <v>3</v>
      </c>
      <c r="D22" s="9" t="s">
        <v>4</v>
      </c>
      <c r="E22" s="9" t="s">
        <v>5</v>
      </c>
      <c r="F22" s="9" t="s">
        <v>6</v>
      </c>
      <c r="G22" s="9" t="s">
        <v>7</v>
      </c>
      <c r="H22" s="9" t="s">
        <v>8</v>
      </c>
      <c r="I22" s="9" t="s">
        <v>9</v>
      </c>
      <c r="J22" s="9" t="s">
        <v>10</v>
      </c>
      <c r="K22" s="9" t="s">
        <v>11</v>
      </c>
      <c r="L22" s="9" t="s">
        <v>12</v>
      </c>
      <c r="M22" s="9" t="s">
        <v>13</v>
      </c>
      <c r="N22" s="208"/>
    </row>
    <row r="23" spans="1:19" ht="19.5" thickBot="1">
      <c r="A23" s="14" t="s">
        <v>0</v>
      </c>
      <c r="B23" s="17">
        <v>8192</v>
      </c>
      <c r="C23" s="8">
        <v>5731</v>
      </c>
      <c r="D23" s="8">
        <v>14232</v>
      </c>
      <c r="E23" s="8">
        <v>6873</v>
      </c>
      <c r="F23" s="8">
        <v>8751</v>
      </c>
      <c r="G23" s="8">
        <v>8630</v>
      </c>
      <c r="H23" s="8">
        <v>13795</v>
      </c>
      <c r="I23" s="8">
        <v>12207</v>
      </c>
      <c r="J23" s="8">
        <v>9433</v>
      </c>
      <c r="K23" s="8">
        <v>8187</v>
      </c>
      <c r="L23" s="8">
        <v>16107</v>
      </c>
      <c r="M23" s="24">
        <v>11194</v>
      </c>
      <c r="N23" s="28">
        <f>SUM(B23:M23)</f>
        <v>123332</v>
      </c>
    </row>
    <row r="24" spans="1:19">
      <c r="A24" s="15" t="s">
        <v>1</v>
      </c>
      <c r="B24" s="18">
        <f>B25+B32</f>
        <v>6231</v>
      </c>
      <c r="C24" s="12">
        <f t="shared" ref="C24:M24" si="5">C25+C32</f>
        <v>5485</v>
      </c>
      <c r="D24" s="12">
        <f t="shared" si="5"/>
        <v>3921</v>
      </c>
      <c r="E24" s="12">
        <f t="shared" si="5"/>
        <v>3853</v>
      </c>
      <c r="F24" s="12">
        <f t="shared" si="5"/>
        <v>1921</v>
      </c>
      <c r="G24" s="12">
        <f t="shared" si="5"/>
        <v>410</v>
      </c>
      <c r="H24" s="12">
        <f t="shared" si="5"/>
        <v>7669</v>
      </c>
      <c r="I24" s="12">
        <f t="shared" si="5"/>
        <v>994</v>
      </c>
      <c r="J24" s="12">
        <f t="shared" si="5"/>
        <v>1741</v>
      </c>
      <c r="K24" s="12">
        <f t="shared" si="5"/>
        <v>3593</v>
      </c>
      <c r="L24" s="12">
        <f t="shared" si="5"/>
        <v>5961</v>
      </c>
      <c r="M24" s="25">
        <f t="shared" si="5"/>
        <v>4306</v>
      </c>
      <c r="N24" s="15">
        <f t="shared" ref="N24:N38" si="6">SUM(B24:M24)</f>
        <v>46085</v>
      </c>
    </row>
    <row r="25" spans="1:19">
      <c r="A25" s="6" t="s">
        <v>15</v>
      </c>
      <c r="B25" s="19">
        <f>SUM(B26:B31)</f>
        <v>4977</v>
      </c>
      <c r="C25" s="10">
        <f t="shared" ref="C25:M25" si="7">SUM(C26:C31)</f>
        <v>4534</v>
      </c>
      <c r="D25" s="10">
        <f t="shared" si="7"/>
        <v>2938</v>
      </c>
      <c r="E25" s="10">
        <f t="shared" si="7"/>
        <v>3006</v>
      </c>
      <c r="F25" s="10">
        <f t="shared" si="7"/>
        <v>1435</v>
      </c>
      <c r="G25" s="10">
        <f t="shared" si="7"/>
        <v>245</v>
      </c>
      <c r="H25" s="10">
        <f t="shared" si="7"/>
        <v>221</v>
      </c>
      <c r="I25" s="10">
        <f t="shared" si="7"/>
        <v>329</v>
      </c>
      <c r="J25" s="10">
        <f t="shared" si="7"/>
        <v>1419</v>
      </c>
      <c r="K25" s="10">
        <f t="shared" si="7"/>
        <v>2302</v>
      </c>
      <c r="L25" s="10">
        <f t="shared" si="7"/>
        <v>3726</v>
      </c>
      <c r="M25" s="26">
        <f t="shared" si="7"/>
        <v>3315</v>
      </c>
      <c r="N25" s="11">
        <f t="shared" si="6"/>
        <v>28447</v>
      </c>
    </row>
    <row r="26" spans="1:19" ht="16.5" customHeight="1">
      <c r="A26" s="22" t="s">
        <v>16</v>
      </c>
      <c r="B26" s="81">
        <v>122</v>
      </c>
      <c r="C26" s="81">
        <v>104</v>
      </c>
      <c r="D26" s="81">
        <v>180</v>
      </c>
      <c r="E26" s="81">
        <v>39</v>
      </c>
      <c r="F26" s="81">
        <v>29</v>
      </c>
      <c r="G26" s="81">
        <v>30</v>
      </c>
      <c r="H26" s="81">
        <v>84</v>
      </c>
      <c r="J26" s="81">
        <v>11</v>
      </c>
      <c r="K26" s="81">
        <v>59</v>
      </c>
      <c r="L26" s="81">
        <v>48</v>
      </c>
      <c r="M26" s="81">
        <v>27</v>
      </c>
      <c r="N26" s="29">
        <f t="shared" si="6"/>
        <v>733</v>
      </c>
      <c r="R26" s="1">
        <v>2397</v>
      </c>
      <c r="S26" s="1">
        <v>2595</v>
      </c>
    </row>
    <row r="27" spans="1:19" ht="16.5" customHeight="1">
      <c r="A27" s="102" t="s">
        <v>28</v>
      </c>
      <c r="N27" s="29">
        <f t="shared" si="6"/>
        <v>0</v>
      </c>
      <c r="R27" s="1">
        <v>6393</v>
      </c>
      <c r="S27" s="1">
        <v>6194</v>
      </c>
    </row>
    <row r="28" spans="1:19" ht="16.5" customHeight="1">
      <c r="A28" s="102" t="s">
        <v>48</v>
      </c>
      <c r="B28" s="81">
        <v>950</v>
      </c>
      <c r="C28" s="81">
        <v>1038</v>
      </c>
      <c r="D28" s="81">
        <v>641</v>
      </c>
      <c r="E28" s="81">
        <v>427</v>
      </c>
      <c r="F28" s="81">
        <v>76</v>
      </c>
      <c r="I28" s="81">
        <v>78</v>
      </c>
      <c r="J28" s="81">
        <v>397</v>
      </c>
      <c r="K28" s="81">
        <v>605</v>
      </c>
      <c r="L28" s="81">
        <v>792</v>
      </c>
      <c r="M28" s="81">
        <v>954</v>
      </c>
      <c r="N28" s="29">
        <f t="shared" si="6"/>
        <v>5958</v>
      </c>
    </row>
    <row r="29" spans="1:19" ht="16.5" customHeight="1">
      <c r="A29" s="102" t="s">
        <v>29</v>
      </c>
      <c r="B29" s="81">
        <v>3289</v>
      </c>
      <c r="C29" s="81">
        <v>2957</v>
      </c>
      <c r="D29" s="81">
        <v>1806</v>
      </c>
      <c r="E29" s="81">
        <v>2209</v>
      </c>
      <c r="F29" s="81">
        <v>1119</v>
      </c>
      <c r="J29" s="81">
        <v>851</v>
      </c>
      <c r="K29" s="81">
        <v>1367</v>
      </c>
      <c r="L29" s="81">
        <v>2613</v>
      </c>
      <c r="M29" s="81">
        <v>2224</v>
      </c>
      <c r="N29" s="29">
        <f t="shared" si="6"/>
        <v>18435</v>
      </c>
    </row>
    <row r="30" spans="1:19" ht="16.5" customHeight="1">
      <c r="A30" s="22" t="s">
        <v>17</v>
      </c>
      <c r="B30" s="81">
        <v>206</v>
      </c>
      <c r="C30" s="81">
        <v>165</v>
      </c>
      <c r="D30" s="81">
        <v>95</v>
      </c>
      <c r="E30" s="81">
        <v>55</v>
      </c>
      <c r="F30" s="81">
        <v>51</v>
      </c>
      <c r="G30" s="81">
        <v>87</v>
      </c>
      <c r="H30" s="81">
        <v>122</v>
      </c>
      <c r="I30" s="81">
        <v>85</v>
      </c>
      <c r="J30" s="81">
        <v>95</v>
      </c>
      <c r="K30" s="81">
        <v>155</v>
      </c>
      <c r="L30" s="81">
        <v>200</v>
      </c>
      <c r="M30" s="81">
        <v>90</v>
      </c>
      <c r="N30" s="29">
        <f t="shared" si="6"/>
        <v>1406</v>
      </c>
    </row>
    <row r="31" spans="1:19" ht="16.5" customHeight="1">
      <c r="A31" s="22" t="s">
        <v>18</v>
      </c>
      <c r="B31" s="81">
        <v>410</v>
      </c>
      <c r="C31" s="81">
        <v>270</v>
      </c>
      <c r="D31" s="81">
        <v>216</v>
      </c>
      <c r="E31" s="81">
        <v>276</v>
      </c>
      <c r="F31" s="81">
        <v>160</v>
      </c>
      <c r="G31" s="81">
        <v>128</v>
      </c>
      <c r="H31" s="81">
        <v>15</v>
      </c>
      <c r="I31" s="81">
        <v>166</v>
      </c>
      <c r="J31" s="81">
        <v>65</v>
      </c>
      <c r="K31" s="81">
        <v>116</v>
      </c>
      <c r="L31" s="81">
        <v>73</v>
      </c>
      <c r="M31" s="81">
        <v>20</v>
      </c>
      <c r="N31" s="29">
        <f t="shared" si="6"/>
        <v>1915</v>
      </c>
    </row>
    <row r="32" spans="1:19">
      <c r="A32" s="6" t="s">
        <v>19</v>
      </c>
      <c r="B32" s="10">
        <f t="shared" ref="B32:J32" si="8">SUM(B33:B38)</f>
        <v>1254</v>
      </c>
      <c r="C32" s="10">
        <f t="shared" si="8"/>
        <v>951</v>
      </c>
      <c r="D32" s="10">
        <f t="shared" si="8"/>
        <v>983</v>
      </c>
      <c r="E32" s="10">
        <f t="shared" si="8"/>
        <v>847</v>
      </c>
      <c r="F32" s="10">
        <f t="shared" si="8"/>
        <v>486</v>
      </c>
      <c r="G32" s="10">
        <f t="shared" si="8"/>
        <v>165</v>
      </c>
      <c r="H32" s="10">
        <f t="shared" si="8"/>
        <v>7448</v>
      </c>
      <c r="I32" s="10">
        <f t="shared" si="8"/>
        <v>665</v>
      </c>
      <c r="J32" s="10">
        <f t="shared" si="8"/>
        <v>322</v>
      </c>
      <c r="K32" s="10">
        <f>SUM(K33:K38)</f>
        <v>1291</v>
      </c>
      <c r="L32" s="10">
        <f t="shared" ref="L32:M32" si="9">SUM(L33:L38)</f>
        <v>2235</v>
      </c>
      <c r="M32" s="10">
        <f t="shared" si="9"/>
        <v>991</v>
      </c>
      <c r="N32" s="11">
        <f>SUM(B32:M32)</f>
        <v>17638</v>
      </c>
    </row>
    <row r="33" spans="1:14" ht="16.5" customHeight="1">
      <c r="A33" s="22" t="s">
        <v>20</v>
      </c>
      <c r="B33" s="77">
        <v>166</v>
      </c>
      <c r="C33" s="77"/>
      <c r="D33" s="77">
        <v>128</v>
      </c>
      <c r="E33" s="77"/>
      <c r="F33" s="77"/>
      <c r="G33" s="77">
        <v>102</v>
      </c>
      <c r="H33" s="77">
        <v>53</v>
      </c>
      <c r="I33" s="77"/>
      <c r="J33" s="77">
        <v>152</v>
      </c>
      <c r="K33" s="77"/>
      <c r="L33" s="77"/>
      <c r="M33" s="77">
        <v>146</v>
      </c>
      <c r="N33" s="29">
        <f t="shared" si="6"/>
        <v>747</v>
      </c>
    </row>
    <row r="34" spans="1:14" ht="16.5" customHeight="1">
      <c r="A34" s="22" t="s">
        <v>53</v>
      </c>
      <c r="B34" s="77">
        <v>500</v>
      </c>
      <c r="C34" s="77">
        <v>50</v>
      </c>
      <c r="D34" s="77"/>
      <c r="E34" s="77"/>
      <c r="F34" s="77"/>
      <c r="G34" s="77"/>
      <c r="H34" s="77"/>
      <c r="I34" s="77"/>
      <c r="J34" s="77">
        <v>55</v>
      </c>
      <c r="K34" s="77">
        <v>310</v>
      </c>
      <c r="L34" s="77">
        <v>317</v>
      </c>
      <c r="M34" s="77">
        <v>527</v>
      </c>
      <c r="N34" s="29">
        <f t="shared" si="6"/>
        <v>1759</v>
      </c>
    </row>
    <row r="35" spans="1:14" ht="16.5" customHeight="1">
      <c r="A35" s="22" t="s">
        <v>32</v>
      </c>
      <c r="B35" s="77">
        <v>361</v>
      </c>
      <c r="C35" s="77">
        <v>483</v>
      </c>
      <c r="D35" s="77">
        <v>388</v>
      </c>
      <c r="E35" s="77">
        <v>452</v>
      </c>
      <c r="F35" s="77">
        <v>388</v>
      </c>
      <c r="G35" s="77"/>
      <c r="H35" s="77">
        <v>825</v>
      </c>
      <c r="I35" s="77">
        <v>418</v>
      </c>
      <c r="J35" s="77"/>
      <c r="K35" s="77"/>
      <c r="L35" s="77">
        <v>1284</v>
      </c>
      <c r="M35" s="77"/>
      <c r="N35" s="29">
        <f t="shared" si="6"/>
        <v>4599</v>
      </c>
    </row>
    <row r="36" spans="1:14" ht="16.5" customHeight="1">
      <c r="A36" s="22" t="s">
        <v>50</v>
      </c>
      <c r="B36" s="77"/>
      <c r="C36" s="77"/>
      <c r="D36" s="77"/>
      <c r="E36" s="77"/>
      <c r="F36" s="77"/>
      <c r="G36" s="77">
        <v>13</v>
      </c>
      <c r="H36" s="77">
        <v>326</v>
      </c>
      <c r="I36" s="77"/>
      <c r="J36" s="77"/>
      <c r="K36" s="77">
        <v>603</v>
      </c>
      <c r="L36" s="77">
        <v>71</v>
      </c>
      <c r="M36" s="77">
        <v>116</v>
      </c>
      <c r="N36" s="29">
        <f t="shared" si="6"/>
        <v>1129</v>
      </c>
    </row>
    <row r="37" spans="1:14" ht="16.5" customHeight="1">
      <c r="A37" s="22" t="s">
        <v>30</v>
      </c>
      <c r="B37" s="77">
        <v>33</v>
      </c>
      <c r="C37" s="77"/>
      <c r="D37" s="77">
        <v>61</v>
      </c>
      <c r="E37" s="77">
        <v>54</v>
      </c>
      <c r="F37" s="77">
        <v>75</v>
      </c>
      <c r="G37" s="77"/>
      <c r="H37" s="77">
        <v>20</v>
      </c>
      <c r="I37" s="77"/>
      <c r="J37" s="77"/>
      <c r="K37" s="77">
        <v>357</v>
      </c>
      <c r="L37" s="77">
        <v>27</v>
      </c>
      <c r="M37" s="77">
        <v>26</v>
      </c>
      <c r="N37" s="29">
        <f t="shared" si="6"/>
        <v>653</v>
      </c>
    </row>
    <row r="38" spans="1:14" ht="16.5" customHeight="1" thickBot="1">
      <c r="A38" s="22" t="s">
        <v>34</v>
      </c>
      <c r="B38" s="81">
        <v>194</v>
      </c>
      <c r="C38" s="81">
        <v>418</v>
      </c>
      <c r="D38" s="81">
        <v>406</v>
      </c>
      <c r="E38" s="81">
        <v>341</v>
      </c>
      <c r="F38" s="81">
        <v>23</v>
      </c>
      <c r="G38" s="81">
        <v>50</v>
      </c>
      <c r="H38" s="81">
        <v>6224</v>
      </c>
      <c r="I38" s="81">
        <v>247</v>
      </c>
      <c r="J38" s="81">
        <v>115</v>
      </c>
      <c r="K38" s="81">
        <v>21</v>
      </c>
      <c r="L38" s="81">
        <v>536</v>
      </c>
      <c r="M38" s="81">
        <v>176</v>
      </c>
      <c r="N38" s="29">
        <f t="shared" si="6"/>
        <v>8751</v>
      </c>
    </row>
    <row r="39" spans="1:14" ht="19.5" thickBot="1">
      <c r="A39" s="23" t="s">
        <v>23</v>
      </c>
      <c r="B39" s="20">
        <f>B23+B24</f>
        <v>14423</v>
      </c>
      <c r="C39" s="13">
        <f t="shared" ref="C39:M39" si="10">C23+C24</f>
        <v>11216</v>
      </c>
      <c r="D39" s="13">
        <f t="shared" si="10"/>
        <v>18153</v>
      </c>
      <c r="E39" s="13">
        <f t="shared" si="10"/>
        <v>10726</v>
      </c>
      <c r="F39" s="13">
        <f t="shared" si="10"/>
        <v>10672</v>
      </c>
      <c r="G39" s="13">
        <f t="shared" si="10"/>
        <v>9040</v>
      </c>
      <c r="H39" s="13">
        <f t="shared" si="10"/>
        <v>21464</v>
      </c>
      <c r="I39" s="13">
        <f t="shared" si="10"/>
        <v>13201</v>
      </c>
      <c r="J39" s="13">
        <f t="shared" si="10"/>
        <v>11174</v>
      </c>
      <c r="K39" s="13">
        <f t="shared" si="10"/>
        <v>11780</v>
      </c>
      <c r="L39" s="13">
        <f t="shared" si="10"/>
        <v>22068</v>
      </c>
      <c r="M39" s="27">
        <f t="shared" si="10"/>
        <v>15500</v>
      </c>
      <c r="N39" s="30">
        <f>N23+N24</f>
        <v>169417</v>
      </c>
    </row>
    <row r="40" spans="1:14" ht="9" customHeight="1" thickBot="1">
      <c r="A40" s="35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>
      <c r="A41" s="6"/>
      <c r="B41" s="205" t="s">
        <v>37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7" t="s">
        <v>40</v>
      </c>
    </row>
    <row r="42" spans="1:14" ht="16.5" thickBot="1">
      <c r="A42" s="21"/>
      <c r="B42" s="16" t="s">
        <v>2</v>
      </c>
      <c r="C42" s="9" t="s">
        <v>3</v>
      </c>
      <c r="D42" s="9" t="s">
        <v>4</v>
      </c>
      <c r="E42" s="9" t="s">
        <v>5</v>
      </c>
      <c r="F42" s="9" t="s">
        <v>6</v>
      </c>
      <c r="G42" s="9" t="s">
        <v>7</v>
      </c>
      <c r="H42" s="9" t="s">
        <v>8</v>
      </c>
      <c r="I42" s="9" t="s">
        <v>9</v>
      </c>
      <c r="J42" s="9" t="s">
        <v>10</v>
      </c>
      <c r="K42" s="9" t="s">
        <v>11</v>
      </c>
      <c r="L42" s="9" t="s">
        <v>12</v>
      </c>
      <c r="M42" s="9" t="s">
        <v>13</v>
      </c>
      <c r="N42" s="208"/>
    </row>
    <row r="43" spans="1:14" ht="19.5" thickBot="1">
      <c r="A43" s="14" t="s">
        <v>0</v>
      </c>
      <c r="B43" s="17">
        <v>4190</v>
      </c>
      <c r="C43" s="8">
        <v>8010</v>
      </c>
      <c r="D43" s="8">
        <v>311</v>
      </c>
      <c r="E43" s="8">
        <v>3900</v>
      </c>
      <c r="F43" s="8">
        <v>4232</v>
      </c>
      <c r="G43" s="8">
        <v>5166</v>
      </c>
      <c r="H43" s="8">
        <v>5948</v>
      </c>
      <c r="I43" s="8">
        <v>6994</v>
      </c>
      <c r="J43" s="8">
        <v>5875</v>
      </c>
      <c r="K43" s="8">
        <v>7027</v>
      </c>
      <c r="L43" s="8">
        <v>4831</v>
      </c>
      <c r="M43" s="24">
        <v>5723</v>
      </c>
      <c r="N43" s="15">
        <f t="shared" ref="N43:N55" si="11">SUM(B43:M43)</f>
        <v>62207</v>
      </c>
    </row>
    <row r="44" spans="1:14">
      <c r="A44" s="15" t="s">
        <v>1</v>
      </c>
      <c r="B44" s="18">
        <f t="shared" ref="B44:M44" si="12">B45+B50</f>
        <v>2452</v>
      </c>
      <c r="C44" s="12">
        <f t="shared" si="12"/>
        <v>2407</v>
      </c>
      <c r="D44" s="12">
        <f t="shared" si="12"/>
        <v>1688</v>
      </c>
      <c r="E44" s="12">
        <f t="shared" si="12"/>
        <v>1250</v>
      </c>
      <c r="F44" s="12">
        <f t="shared" si="12"/>
        <v>519</v>
      </c>
      <c r="G44" s="12">
        <f t="shared" si="12"/>
        <v>488</v>
      </c>
      <c r="H44" s="12">
        <f t="shared" si="12"/>
        <v>22517</v>
      </c>
      <c r="I44" s="12">
        <f t="shared" si="12"/>
        <v>5592</v>
      </c>
      <c r="J44" s="12">
        <f t="shared" si="12"/>
        <v>3698</v>
      </c>
      <c r="K44" s="12">
        <f t="shared" si="12"/>
        <v>5663</v>
      </c>
      <c r="L44" s="12">
        <f t="shared" si="12"/>
        <v>4149</v>
      </c>
      <c r="M44" s="25">
        <f t="shared" si="12"/>
        <v>5414</v>
      </c>
      <c r="N44" s="15">
        <f t="shared" si="11"/>
        <v>55837</v>
      </c>
    </row>
    <row r="45" spans="1:14">
      <c r="A45" s="6" t="s">
        <v>15</v>
      </c>
      <c r="B45" s="19">
        <f t="shared" ref="B45:M45" si="13">SUM(B46:B49)</f>
        <v>303</v>
      </c>
      <c r="C45" s="10">
        <f t="shared" si="13"/>
        <v>260</v>
      </c>
      <c r="D45" s="10">
        <f t="shared" si="13"/>
        <v>127</v>
      </c>
      <c r="E45" s="10">
        <f t="shared" si="13"/>
        <v>136</v>
      </c>
      <c r="F45" s="10">
        <f t="shared" si="13"/>
        <v>236</v>
      </c>
      <c r="G45" s="10">
        <f t="shared" si="13"/>
        <v>136</v>
      </c>
      <c r="H45" s="10">
        <f t="shared" si="13"/>
        <v>105</v>
      </c>
      <c r="I45" s="10">
        <f t="shared" si="13"/>
        <v>101</v>
      </c>
      <c r="J45" s="10">
        <f t="shared" si="13"/>
        <v>180</v>
      </c>
      <c r="K45" s="10">
        <f t="shared" si="13"/>
        <v>246</v>
      </c>
      <c r="L45" s="10">
        <f t="shared" si="13"/>
        <v>474</v>
      </c>
      <c r="M45" s="26">
        <f t="shared" si="13"/>
        <v>419</v>
      </c>
      <c r="N45" s="11">
        <f t="shared" si="11"/>
        <v>2723</v>
      </c>
    </row>
    <row r="46" spans="1:14" ht="15.75" customHeight="1">
      <c r="A46" s="22" t="s">
        <v>16</v>
      </c>
      <c r="B46" s="81">
        <v>86</v>
      </c>
      <c r="C46" s="81">
        <v>53</v>
      </c>
      <c r="D46" s="81">
        <v>49</v>
      </c>
      <c r="E46" s="81">
        <v>47</v>
      </c>
      <c r="F46" s="81">
        <v>45</v>
      </c>
      <c r="G46" s="81">
        <v>54</v>
      </c>
      <c r="H46" s="81">
        <v>66</v>
      </c>
      <c r="I46" s="81">
        <v>56</v>
      </c>
      <c r="J46" s="81">
        <v>47</v>
      </c>
      <c r="L46" s="81">
        <v>122</v>
      </c>
      <c r="M46" s="81">
        <v>100</v>
      </c>
      <c r="N46" s="29">
        <f t="shared" si="11"/>
        <v>725</v>
      </c>
    </row>
    <row r="47" spans="1:14" ht="15.75" customHeight="1">
      <c r="A47" s="22" t="s">
        <v>28</v>
      </c>
      <c r="G47" s="81">
        <v>37</v>
      </c>
      <c r="N47" s="29">
        <f t="shared" si="11"/>
        <v>37</v>
      </c>
    </row>
    <row r="48" spans="1:14" ht="15.75" customHeight="1">
      <c r="A48" s="22" t="s">
        <v>29</v>
      </c>
      <c r="B48" s="81">
        <v>67</v>
      </c>
      <c r="C48" s="81">
        <v>91</v>
      </c>
      <c r="D48" s="81">
        <v>78</v>
      </c>
      <c r="E48" s="81">
        <v>89</v>
      </c>
      <c r="F48" s="81">
        <v>117</v>
      </c>
      <c r="J48" s="81">
        <v>107</v>
      </c>
      <c r="K48" s="81">
        <v>193</v>
      </c>
      <c r="L48" s="81">
        <v>329</v>
      </c>
      <c r="M48" s="81">
        <v>275</v>
      </c>
      <c r="N48" s="29">
        <f t="shared" si="11"/>
        <v>1346</v>
      </c>
    </row>
    <row r="49" spans="1:14" ht="15.75" customHeight="1">
      <c r="A49" s="22" t="s">
        <v>18</v>
      </c>
      <c r="B49" s="81">
        <v>150</v>
      </c>
      <c r="C49" s="81">
        <v>116</v>
      </c>
      <c r="F49" s="81">
        <v>74</v>
      </c>
      <c r="G49" s="81">
        <v>45</v>
      </c>
      <c r="H49" s="81">
        <v>39</v>
      </c>
      <c r="I49" s="81">
        <v>45</v>
      </c>
      <c r="J49" s="81">
        <v>26</v>
      </c>
      <c r="K49" s="81">
        <v>53</v>
      </c>
      <c r="L49" s="81">
        <v>23</v>
      </c>
      <c r="M49" s="81">
        <v>44</v>
      </c>
      <c r="N49" s="29">
        <f t="shared" si="11"/>
        <v>615</v>
      </c>
    </row>
    <row r="50" spans="1:14">
      <c r="A50" s="6" t="s">
        <v>19</v>
      </c>
      <c r="B50" s="10">
        <f t="shared" ref="B50:J50" si="14">SUM(B51:B55)</f>
        <v>2149</v>
      </c>
      <c r="C50" s="10">
        <f t="shared" si="14"/>
        <v>2147</v>
      </c>
      <c r="D50" s="10">
        <f t="shared" si="14"/>
        <v>1561</v>
      </c>
      <c r="E50" s="10">
        <f t="shared" si="14"/>
        <v>1114</v>
      </c>
      <c r="F50" s="10">
        <f t="shared" si="14"/>
        <v>283</v>
      </c>
      <c r="G50" s="10">
        <f t="shared" si="14"/>
        <v>352</v>
      </c>
      <c r="H50" s="10">
        <f t="shared" si="14"/>
        <v>22412</v>
      </c>
      <c r="I50" s="10">
        <f t="shared" si="14"/>
        <v>5491</v>
      </c>
      <c r="J50" s="10">
        <f t="shared" si="14"/>
        <v>3518</v>
      </c>
      <c r="K50" s="10">
        <f>SUM(K51:K55)</f>
        <v>5417</v>
      </c>
      <c r="L50" s="10">
        <f t="shared" ref="L50:M50" si="15">SUM(L51:L55)</f>
        <v>3675</v>
      </c>
      <c r="M50" s="10">
        <f t="shared" si="15"/>
        <v>4995</v>
      </c>
      <c r="N50" s="11">
        <f t="shared" si="11"/>
        <v>53114</v>
      </c>
    </row>
    <row r="51" spans="1:14" ht="15" customHeight="1">
      <c r="A51" s="22" t="s">
        <v>26</v>
      </c>
      <c r="B51" s="77">
        <v>307</v>
      </c>
      <c r="C51" s="77">
        <v>327</v>
      </c>
      <c r="D51" s="77"/>
      <c r="E51" s="77"/>
      <c r="F51" s="77"/>
      <c r="G51" s="77"/>
      <c r="H51" s="77">
        <v>206</v>
      </c>
      <c r="I51" s="77">
        <v>48</v>
      </c>
      <c r="J51" s="77">
        <v>58</v>
      </c>
      <c r="K51" s="77">
        <v>81</v>
      </c>
      <c r="L51" s="77"/>
      <c r="M51" s="77">
        <v>328</v>
      </c>
      <c r="N51" s="29">
        <f t="shared" si="11"/>
        <v>1355</v>
      </c>
    </row>
    <row r="52" spans="1:14" ht="15" customHeight="1">
      <c r="A52" s="22" t="s">
        <v>20</v>
      </c>
      <c r="B52" s="77">
        <v>8</v>
      </c>
      <c r="C52" s="77"/>
      <c r="D52" s="77"/>
      <c r="E52" s="77">
        <v>18</v>
      </c>
      <c r="F52" s="77"/>
      <c r="G52" s="77"/>
      <c r="H52" s="77"/>
      <c r="I52" s="77"/>
      <c r="J52" s="77"/>
      <c r="K52" s="77"/>
      <c r="L52" s="77"/>
      <c r="M52" s="77">
        <v>54</v>
      </c>
      <c r="N52" s="29">
        <f t="shared" si="11"/>
        <v>80</v>
      </c>
    </row>
    <row r="53" spans="1:14" ht="15" customHeight="1">
      <c r="A53" s="22" t="s">
        <v>32</v>
      </c>
      <c r="B53" s="77">
        <v>1446</v>
      </c>
      <c r="C53" s="77">
        <v>1342</v>
      </c>
      <c r="D53" s="77">
        <v>1274</v>
      </c>
      <c r="E53" s="77">
        <v>825</v>
      </c>
      <c r="F53" s="77"/>
      <c r="G53" s="77"/>
      <c r="H53" s="77">
        <v>2711</v>
      </c>
      <c r="I53" s="77">
        <v>1070</v>
      </c>
      <c r="J53" s="77">
        <v>848</v>
      </c>
      <c r="K53" s="77"/>
      <c r="L53" s="77">
        <v>61</v>
      </c>
      <c r="M53" s="77">
        <v>2672</v>
      </c>
      <c r="N53" s="29">
        <f t="shared" si="11"/>
        <v>12249</v>
      </c>
    </row>
    <row r="54" spans="1:14" ht="15" customHeight="1">
      <c r="A54" s="22" t="s">
        <v>30</v>
      </c>
      <c r="B54" s="77">
        <v>45</v>
      </c>
      <c r="C54" s="77">
        <v>46</v>
      </c>
      <c r="D54" s="77">
        <v>66</v>
      </c>
      <c r="E54" s="77">
        <v>54</v>
      </c>
      <c r="F54" s="77">
        <v>65</v>
      </c>
      <c r="G54" s="77">
        <v>58</v>
      </c>
      <c r="H54" s="77">
        <v>69</v>
      </c>
      <c r="I54" s="77">
        <v>85</v>
      </c>
      <c r="J54" s="77">
        <v>70</v>
      </c>
      <c r="K54" s="77">
        <v>79</v>
      </c>
      <c r="L54" s="77"/>
      <c r="M54" s="77">
        <v>55</v>
      </c>
      <c r="N54" s="29">
        <f t="shared" si="11"/>
        <v>692</v>
      </c>
    </row>
    <row r="55" spans="1:14" ht="15" customHeight="1" thickBot="1">
      <c r="A55" s="22" t="s">
        <v>39</v>
      </c>
      <c r="B55" s="81">
        <v>343</v>
      </c>
      <c r="C55" s="81">
        <v>432</v>
      </c>
      <c r="D55" s="81">
        <v>221</v>
      </c>
      <c r="E55" s="81">
        <v>217</v>
      </c>
      <c r="F55" s="81">
        <v>218</v>
      </c>
      <c r="G55" s="81">
        <v>294</v>
      </c>
      <c r="H55" s="81">
        <v>19426</v>
      </c>
      <c r="I55" s="81">
        <v>4288</v>
      </c>
      <c r="J55" s="81">
        <v>2542</v>
      </c>
      <c r="K55" s="81">
        <v>5257</v>
      </c>
      <c r="L55" s="81">
        <v>3614</v>
      </c>
      <c r="M55" s="81">
        <v>1886</v>
      </c>
      <c r="N55" s="29">
        <f t="shared" si="11"/>
        <v>38738</v>
      </c>
    </row>
    <row r="56" spans="1:14" ht="19.5" thickBot="1">
      <c r="A56" s="23" t="s">
        <v>23</v>
      </c>
      <c r="B56" s="20">
        <f>B43+B44</f>
        <v>6642</v>
      </c>
      <c r="C56" s="13">
        <f t="shared" ref="C56:M56" si="16">C43+C44</f>
        <v>10417</v>
      </c>
      <c r="D56" s="13">
        <f t="shared" si="16"/>
        <v>1999</v>
      </c>
      <c r="E56" s="13">
        <f t="shared" si="16"/>
        <v>5150</v>
      </c>
      <c r="F56" s="13">
        <f t="shared" si="16"/>
        <v>4751</v>
      </c>
      <c r="G56" s="13">
        <f t="shared" si="16"/>
        <v>5654</v>
      </c>
      <c r="H56" s="13">
        <f t="shared" si="16"/>
        <v>28465</v>
      </c>
      <c r="I56" s="13">
        <f t="shared" si="16"/>
        <v>12586</v>
      </c>
      <c r="J56" s="13">
        <f t="shared" si="16"/>
        <v>9573</v>
      </c>
      <c r="K56" s="13">
        <f t="shared" si="16"/>
        <v>12690</v>
      </c>
      <c r="L56" s="13">
        <f t="shared" si="16"/>
        <v>8980</v>
      </c>
      <c r="M56" s="27">
        <f t="shared" si="16"/>
        <v>11137</v>
      </c>
      <c r="N56" s="30">
        <f>N43+N44</f>
        <v>118044</v>
      </c>
    </row>
    <row r="57" spans="1:14" ht="45" customHeight="1" thickBot="1"/>
    <row r="58" spans="1:14">
      <c r="A58" s="6"/>
      <c r="B58" s="205" t="s">
        <v>35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7" t="s">
        <v>40</v>
      </c>
    </row>
    <row r="59" spans="1:14" ht="16.5" thickBot="1">
      <c r="A59" s="21"/>
      <c r="B59" s="16" t="s">
        <v>2</v>
      </c>
      <c r="C59" s="9" t="s">
        <v>3</v>
      </c>
      <c r="D59" s="9" t="s">
        <v>4</v>
      </c>
      <c r="E59" s="9" t="s">
        <v>5</v>
      </c>
      <c r="F59" s="9" t="s">
        <v>6</v>
      </c>
      <c r="G59" s="9" t="s">
        <v>7</v>
      </c>
      <c r="H59" s="9" t="s">
        <v>8</v>
      </c>
      <c r="I59" s="9" t="s">
        <v>9</v>
      </c>
      <c r="J59" s="9" t="s">
        <v>10</v>
      </c>
      <c r="K59" s="9" t="s">
        <v>11</v>
      </c>
      <c r="L59" s="9" t="s">
        <v>12</v>
      </c>
      <c r="M59" s="9" t="s">
        <v>13</v>
      </c>
      <c r="N59" s="208"/>
    </row>
    <row r="60" spans="1:14" ht="19.5" thickBot="1">
      <c r="A60" s="14" t="s">
        <v>0</v>
      </c>
      <c r="B60" s="17">
        <v>836</v>
      </c>
      <c r="C60" s="8">
        <v>1229</v>
      </c>
      <c r="D60" s="8">
        <v>1392</v>
      </c>
      <c r="E60" s="8">
        <v>1139</v>
      </c>
      <c r="F60" s="8">
        <v>830</v>
      </c>
      <c r="G60" s="8">
        <v>1363</v>
      </c>
      <c r="H60" s="8">
        <v>1453</v>
      </c>
      <c r="I60" s="8">
        <v>1835</v>
      </c>
      <c r="J60" s="8">
        <v>2051</v>
      </c>
      <c r="K60" s="8">
        <v>1519</v>
      </c>
      <c r="L60" s="8">
        <v>750</v>
      </c>
      <c r="M60" s="24">
        <v>1408</v>
      </c>
      <c r="N60" s="28">
        <f>SUM(B60:M60)</f>
        <v>15805</v>
      </c>
    </row>
    <row r="61" spans="1:14">
      <c r="A61" s="15" t="s">
        <v>1</v>
      </c>
      <c r="B61" s="18">
        <f>B62</f>
        <v>812</v>
      </c>
      <c r="C61" s="18">
        <f t="shared" ref="C61:M61" si="17">C62</f>
        <v>988</v>
      </c>
      <c r="D61" s="18">
        <f t="shared" si="17"/>
        <v>584</v>
      </c>
      <c r="E61" s="18">
        <f t="shared" si="17"/>
        <v>422</v>
      </c>
      <c r="F61" s="18">
        <f t="shared" si="17"/>
        <v>374</v>
      </c>
      <c r="G61" s="18">
        <f t="shared" si="17"/>
        <v>424</v>
      </c>
      <c r="H61" s="18">
        <f t="shared" si="17"/>
        <v>590</v>
      </c>
      <c r="I61" s="18">
        <f t="shared" si="17"/>
        <v>508</v>
      </c>
      <c r="J61" s="18">
        <f t="shared" si="17"/>
        <v>590</v>
      </c>
      <c r="K61" s="18">
        <f t="shared" si="17"/>
        <v>567</v>
      </c>
      <c r="L61" s="18">
        <f t="shared" si="17"/>
        <v>675</v>
      </c>
      <c r="M61" s="18">
        <f t="shared" si="17"/>
        <v>662</v>
      </c>
      <c r="N61" s="15">
        <f>SUM(B61:M61)</f>
        <v>7196</v>
      </c>
    </row>
    <row r="62" spans="1:14">
      <c r="A62" s="6" t="s">
        <v>15</v>
      </c>
      <c r="B62" s="19">
        <f>SUM(B64+B63)</f>
        <v>812</v>
      </c>
      <c r="C62" s="19">
        <f>SUM(C64+C63)</f>
        <v>988</v>
      </c>
      <c r="D62" s="19">
        <f t="shared" ref="D62:N62" si="18">SUM(D64+D63)</f>
        <v>584</v>
      </c>
      <c r="E62" s="19">
        <f t="shared" si="18"/>
        <v>422</v>
      </c>
      <c r="F62" s="19">
        <f t="shared" si="18"/>
        <v>374</v>
      </c>
      <c r="G62" s="19">
        <f t="shared" si="18"/>
        <v>424</v>
      </c>
      <c r="H62" s="19">
        <f t="shared" si="18"/>
        <v>590</v>
      </c>
      <c r="I62" s="19">
        <f t="shared" si="18"/>
        <v>508</v>
      </c>
      <c r="J62" s="19">
        <f t="shared" si="18"/>
        <v>590</v>
      </c>
      <c r="K62" s="19">
        <f t="shared" si="18"/>
        <v>567</v>
      </c>
      <c r="L62" s="19">
        <f t="shared" si="18"/>
        <v>675</v>
      </c>
      <c r="M62" s="19">
        <f t="shared" si="18"/>
        <v>662</v>
      </c>
      <c r="N62" s="19">
        <f t="shared" si="18"/>
        <v>7196</v>
      </c>
    </row>
    <row r="63" spans="1:14" ht="15.75" customHeight="1">
      <c r="A63" s="46" t="s">
        <v>48</v>
      </c>
      <c r="B63" s="49">
        <v>264</v>
      </c>
      <c r="C63" s="49">
        <v>154</v>
      </c>
      <c r="D63" s="49">
        <v>97</v>
      </c>
      <c r="E63" s="49">
        <v>29</v>
      </c>
      <c r="F63" s="49">
        <v>4</v>
      </c>
      <c r="G63" s="49"/>
      <c r="H63" s="49"/>
      <c r="I63" s="49">
        <v>21</v>
      </c>
      <c r="J63" s="49">
        <v>90</v>
      </c>
      <c r="K63" s="49">
        <v>136</v>
      </c>
      <c r="L63" s="49">
        <v>177</v>
      </c>
      <c r="M63" s="49">
        <v>225</v>
      </c>
      <c r="N63" s="29">
        <f>SUM(B63:M63)</f>
        <v>1197</v>
      </c>
    </row>
    <row r="64" spans="1:14" ht="15.75" customHeight="1" thickBot="1">
      <c r="A64" s="22" t="s">
        <v>17</v>
      </c>
      <c r="B64" s="49">
        <v>548</v>
      </c>
      <c r="C64" s="49">
        <v>834</v>
      </c>
      <c r="D64" s="49">
        <v>487</v>
      </c>
      <c r="E64" s="49">
        <v>393</v>
      </c>
      <c r="F64" s="49">
        <v>370</v>
      </c>
      <c r="G64" s="49">
        <v>424</v>
      </c>
      <c r="H64" s="49">
        <v>590</v>
      </c>
      <c r="I64" s="49">
        <v>487</v>
      </c>
      <c r="J64" s="49">
        <v>500</v>
      </c>
      <c r="K64" s="49">
        <v>431</v>
      </c>
      <c r="L64" s="49">
        <v>498</v>
      </c>
      <c r="M64" s="49">
        <v>437</v>
      </c>
      <c r="N64" s="29">
        <f>SUM(B64:M64)</f>
        <v>5999</v>
      </c>
    </row>
    <row r="65" spans="1:19" ht="19.5" thickBot="1">
      <c r="A65" s="7" t="s">
        <v>23</v>
      </c>
      <c r="B65" s="48">
        <f>B60+B61</f>
        <v>1648</v>
      </c>
      <c r="C65" s="48">
        <f>C60+C61</f>
        <v>2217</v>
      </c>
      <c r="D65" s="48">
        <f t="shared" ref="D65:M65" si="19">D60+D61</f>
        <v>1976</v>
      </c>
      <c r="E65" s="48">
        <f t="shared" si="19"/>
        <v>1561</v>
      </c>
      <c r="F65" s="48">
        <f t="shared" si="19"/>
        <v>1204</v>
      </c>
      <c r="G65" s="48">
        <f t="shared" si="19"/>
        <v>1787</v>
      </c>
      <c r="H65" s="48">
        <f t="shared" si="19"/>
        <v>2043</v>
      </c>
      <c r="I65" s="48">
        <f t="shared" si="19"/>
        <v>2343</v>
      </c>
      <c r="J65" s="48">
        <f t="shared" si="19"/>
        <v>2641</v>
      </c>
      <c r="K65" s="48">
        <f t="shared" si="19"/>
        <v>2086</v>
      </c>
      <c r="L65" s="48">
        <f t="shared" si="19"/>
        <v>1425</v>
      </c>
      <c r="M65" s="48">
        <f t="shared" si="19"/>
        <v>2070</v>
      </c>
      <c r="N65" s="34">
        <f>SUM(B65:M65)</f>
        <v>23001</v>
      </c>
    </row>
    <row r="66" spans="1:19" ht="18" customHeight="1" thickBot="1"/>
    <row r="67" spans="1:19" ht="16.5" customHeight="1">
      <c r="A67" s="6"/>
      <c r="B67" s="205" t="s">
        <v>36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7" t="s">
        <v>40</v>
      </c>
    </row>
    <row r="68" spans="1:19" ht="16.5" thickBot="1">
      <c r="A68" s="21"/>
      <c r="B68" s="16" t="s">
        <v>2</v>
      </c>
      <c r="C68" s="9" t="s">
        <v>3</v>
      </c>
      <c r="D68" s="9" t="s">
        <v>4</v>
      </c>
      <c r="E68" s="9" t="s">
        <v>5</v>
      </c>
      <c r="F68" s="9" t="s">
        <v>6</v>
      </c>
      <c r="G68" s="9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  <c r="N68" s="208"/>
    </row>
    <row r="69" spans="1:19" ht="15.75" customHeight="1" thickBot="1">
      <c r="A69" s="14" t="s">
        <v>0</v>
      </c>
      <c r="B69" s="17">
        <v>0</v>
      </c>
      <c r="C69" s="8">
        <v>0</v>
      </c>
      <c r="D69" s="8">
        <v>0</v>
      </c>
      <c r="E69" s="8">
        <v>489</v>
      </c>
      <c r="F69" s="8">
        <v>577</v>
      </c>
      <c r="G69" s="8">
        <v>1937</v>
      </c>
      <c r="H69" s="8">
        <v>3277</v>
      </c>
      <c r="I69" s="8">
        <v>2816</v>
      </c>
      <c r="J69" s="8">
        <v>2147</v>
      </c>
      <c r="K69" s="8">
        <v>2735</v>
      </c>
      <c r="L69" s="8">
        <v>2432</v>
      </c>
      <c r="M69" s="24">
        <v>1907</v>
      </c>
      <c r="N69" s="28">
        <f>SUM(B69:M69)</f>
        <v>18317</v>
      </c>
    </row>
    <row r="70" spans="1:19" ht="19.5" thickBot="1">
      <c r="A70" s="58" t="s">
        <v>1</v>
      </c>
      <c r="B70" s="74">
        <f t="shared" ref="B70:K70" si="20">B72+B71</f>
        <v>0</v>
      </c>
      <c r="C70" s="17">
        <f t="shared" si="20"/>
        <v>0</v>
      </c>
      <c r="D70" s="17">
        <f t="shared" si="20"/>
        <v>0</v>
      </c>
      <c r="E70" s="17">
        <f t="shared" si="20"/>
        <v>144</v>
      </c>
      <c r="F70" s="17">
        <f t="shared" si="20"/>
        <v>82</v>
      </c>
      <c r="G70" s="17">
        <f t="shared" si="20"/>
        <v>77</v>
      </c>
      <c r="H70" s="17">
        <f t="shared" si="20"/>
        <v>105</v>
      </c>
      <c r="I70" s="17">
        <f t="shared" si="20"/>
        <v>131</v>
      </c>
      <c r="J70" s="17">
        <f t="shared" si="20"/>
        <v>237</v>
      </c>
      <c r="K70" s="17">
        <f t="shared" si="20"/>
        <v>279</v>
      </c>
      <c r="L70" s="17">
        <f>L72+L71</f>
        <v>367</v>
      </c>
      <c r="M70" s="17">
        <f>M72+M71</f>
        <v>492</v>
      </c>
      <c r="N70" s="75">
        <f>SUM(B70:M70)</f>
        <v>1914</v>
      </c>
    </row>
    <row r="71" spans="1:19" ht="15.75" customHeight="1">
      <c r="A71" s="46" t="s">
        <v>48</v>
      </c>
      <c r="B71" s="76"/>
      <c r="C71" s="76"/>
      <c r="D71" s="76"/>
      <c r="E71" s="76">
        <v>28</v>
      </c>
      <c r="F71" s="76"/>
      <c r="G71" s="76"/>
      <c r="H71" s="76"/>
      <c r="I71" s="76"/>
      <c r="J71" s="76">
        <v>106</v>
      </c>
      <c r="K71" s="76">
        <v>159</v>
      </c>
      <c r="L71" s="76">
        <v>213</v>
      </c>
      <c r="M71" s="76">
        <v>241</v>
      </c>
      <c r="N71" s="73">
        <f t="shared" ref="N71:N72" si="21">SUM(B71:M71)</f>
        <v>747</v>
      </c>
    </row>
    <row r="72" spans="1:19" ht="15.75" customHeight="1">
      <c r="A72" s="46" t="s">
        <v>32</v>
      </c>
      <c r="B72" s="49"/>
      <c r="C72" s="49"/>
      <c r="D72" s="49"/>
      <c r="E72" s="49">
        <v>116</v>
      </c>
      <c r="F72" s="49">
        <v>82</v>
      </c>
      <c r="G72" s="49">
        <v>77</v>
      </c>
      <c r="H72" s="49">
        <v>105</v>
      </c>
      <c r="I72" s="49">
        <v>131</v>
      </c>
      <c r="J72" s="49">
        <v>131</v>
      </c>
      <c r="K72" s="49">
        <v>120</v>
      </c>
      <c r="L72" s="49">
        <v>154</v>
      </c>
      <c r="M72" s="49">
        <v>251</v>
      </c>
      <c r="N72" s="37">
        <f t="shared" si="21"/>
        <v>1167</v>
      </c>
    </row>
    <row r="73" spans="1:19" ht="16.5" customHeight="1">
      <c r="A73" s="44"/>
      <c r="B73" s="77">
        <f>B71+B62+B45+B25+B7</f>
        <v>6805</v>
      </c>
      <c r="C73" s="77">
        <f t="shared" ref="C73:N73" si="22">C71+C62+C45+C25+C7</f>
        <v>6125</v>
      </c>
      <c r="D73" s="77">
        <f t="shared" si="22"/>
        <v>3649</v>
      </c>
      <c r="E73" s="77">
        <f t="shared" si="22"/>
        <v>3592</v>
      </c>
      <c r="F73" s="77">
        <f t="shared" si="22"/>
        <v>2045</v>
      </c>
      <c r="G73" s="77">
        <f t="shared" si="22"/>
        <v>805</v>
      </c>
      <c r="H73" s="77">
        <f t="shared" si="22"/>
        <v>916</v>
      </c>
      <c r="I73" s="77">
        <f t="shared" si="22"/>
        <v>938</v>
      </c>
      <c r="J73" s="77">
        <f t="shared" si="22"/>
        <v>2295</v>
      </c>
      <c r="K73" s="77">
        <f t="shared" si="22"/>
        <v>3274</v>
      </c>
      <c r="L73" s="77">
        <f t="shared" si="22"/>
        <v>5088</v>
      </c>
      <c r="M73" s="77">
        <f t="shared" si="22"/>
        <v>4637</v>
      </c>
      <c r="N73" s="77">
        <f t="shared" si="22"/>
        <v>40169</v>
      </c>
    </row>
    <row r="74" spans="1:19">
      <c r="A74" s="3" t="s">
        <v>41</v>
      </c>
      <c r="N74" s="3">
        <f>N5+N23+N60+N69+N43</f>
        <v>227622</v>
      </c>
    </row>
    <row r="75" spans="1:19">
      <c r="A75" s="3" t="s">
        <v>42</v>
      </c>
      <c r="N75" s="36">
        <f>N6+N24+N61+N44+N70</f>
        <v>114205</v>
      </c>
    </row>
    <row r="76" spans="1:19">
      <c r="M76" s="125" t="s">
        <v>45</v>
      </c>
      <c r="N76" s="1">
        <f>SUM(N74:N75)</f>
        <v>341827</v>
      </c>
    </row>
    <row r="77" spans="1:19">
      <c r="M77" s="81" t="s">
        <v>45</v>
      </c>
      <c r="N77" s="1">
        <f>SUM(N74:N75)</f>
        <v>341827</v>
      </c>
    </row>
    <row r="78" spans="1:19" ht="19.5" thickBot="1">
      <c r="A78" s="210" t="s">
        <v>43</v>
      </c>
      <c r="B78" s="210"/>
      <c r="C78" s="210"/>
      <c r="D78" s="210"/>
      <c r="E78" s="210"/>
      <c r="F78" s="210"/>
      <c r="G78" s="210"/>
      <c r="M78" s="106" t="s">
        <v>67</v>
      </c>
      <c r="N78" s="1">
        <f>N10+N28+N63+N71</f>
        <v>8621</v>
      </c>
    </row>
    <row r="79" spans="1:19" ht="19.5" thickBot="1">
      <c r="A79" s="82" t="s">
        <v>69</v>
      </c>
      <c r="B79" s="83"/>
      <c r="C79" s="213" t="s">
        <v>61</v>
      </c>
      <c r="D79" s="213"/>
      <c r="E79" s="213"/>
      <c r="F79" s="213"/>
      <c r="G79" s="213"/>
      <c r="N79" s="1">
        <f>N7+N25+N45+N62+N71</f>
        <v>40169</v>
      </c>
    </row>
    <row r="80" spans="1:19" s="81" customFormat="1" ht="19.5" thickBot="1">
      <c r="A80" s="79" t="s">
        <v>1</v>
      </c>
      <c r="B80" s="84">
        <f>SUM(B81:B86)</f>
        <v>40169</v>
      </c>
      <c r="N80" s="1"/>
      <c r="O80" s="1"/>
      <c r="P80" s="1"/>
      <c r="Q80" s="1"/>
      <c r="R80" s="1"/>
      <c r="S80" s="1"/>
    </row>
    <row r="81" spans="1:19" s="81" customFormat="1">
      <c r="A81" s="70" t="s">
        <v>16</v>
      </c>
      <c r="B81" s="85">
        <f>N8+N26+N46</f>
        <v>1506</v>
      </c>
      <c r="N81" s="1"/>
      <c r="O81" s="1"/>
      <c r="P81" s="1"/>
      <c r="Q81" s="1"/>
      <c r="R81" s="1"/>
      <c r="S81" s="1"/>
    </row>
    <row r="82" spans="1:19" s="81" customFormat="1">
      <c r="A82" s="71" t="s">
        <v>28</v>
      </c>
      <c r="B82" s="85">
        <f>N47</f>
        <v>37</v>
      </c>
      <c r="C82" s="81" t="s">
        <v>62</v>
      </c>
      <c r="D82" s="81">
        <f>B81+B82+B83+B84+B85+B86</f>
        <v>40169</v>
      </c>
      <c r="N82" s="1"/>
      <c r="O82" s="1"/>
      <c r="P82" s="1"/>
      <c r="Q82" s="1"/>
      <c r="R82" s="1"/>
      <c r="S82" s="1"/>
    </row>
    <row r="83" spans="1:19" s="81" customFormat="1">
      <c r="A83" s="71" t="s">
        <v>29</v>
      </c>
      <c r="B83" s="85">
        <f>N48+N29</f>
        <v>19781</v>
      </c>
      <c r="C83" s="81" t="s">
        <v>63</v>
      </c>
      <c r="D83" s="81">
        <f>B83</f>
        <v>19781</v>
      </c>
      <c r="N83" s="1"/>
      <c r="O83" s="1"/>
      <c r="P83" s="1"/>
      <c r="Q83" s="1"/>
      <c r="R83" s="1"/>
      <c r="S83" s="1"/>
    </row>
    <row r="84" spans="1:19" s="81" customFormat="1">
      <c r="A84" s="71" t="s">
        <v>18</v>
      </c>
      <c r="B84" s="85">
        <f>N49+N31+N11</f>
        <v>2532</v>
      </c>
      <c r="C84" s="103" t="s">
        <v>64</v>
      </c>
      <c r="D84" s="81">
        <f>B88-D83</f>
        <v>38403</v>
      </c>
      <c r="N84" s="1"/>
      <c r="O84" s="1"/>
      <c r="P84" s="1"/>
      <c r="Q84" s="1"/>
      <c r="R84" s="1"/>
      <c r="S84" s="1"/>
    </row>
    <row r="85" spans="1:19" s="81" customFormat="1">
      <c r="A85" s="71" t="s">
        <v>17</v>
      </c>
      <c r="B85" s="85">
        <f>N64+N30+N9</f>
        <v>7692</v>
      </c>
      <c r="N85" s="1"/>
      <c r="O85" s="1"/>
      <c r="P85" s="1"/>
      <c r="Q85" s="1"/>
      <c r="R85" s="1"/>
      <c r="S85" s="1"/>
    </row>
    <row r="86" spans="1:19" s="81" customFormat="1">
      <c r="A86" s="80" t="s">
        <v>48</v>
      </c>
      <c r="B86" s="85">
        <f>N71+N63+N10+N28</f>
        <v>8621</v>
      </c>
      <c r="N86" s="1"/>
      <c r="O86" s="1"/>
      <c r="P86" s="1"/>
      <c r="Q86" s="1"/>
      <c r="R86" s="1"/>
      <c r="S86" s="1"/>
    </row>
    <row r="87" spans="1:19" s="81" customFormat="1">
      <c r="A87" s="78" t="s">
        <v>32</v>
      </c>
      <c r="B87" s="84">
        <f>N72+N53+N35</f>
        <v>18015</v>
      </c>
      <c r="N87" s="1"/>
      <c r="O87" s="1"/>
      <c r="P87" s="1"/>
      <c r="Q87" s="1"/>
      <c r="R87" s="1"/>
      <c r="S87" s="1"/>
    </row>
    <row r="88" spans="1:19" s="81" customFormat="1">
      <c r="A88" s="87" t="s">
        <v>19</v>
      </c>
      <c r="B88" s="84">
        <f>B80+B87</f>
        <v>58184</v>
      </c>
      <c r="N88" s="1"/>
      <c r="O88" s="1"/>
      <c r="P88" s="1"/>
      <c r="Q88" s="1"/>
      <c r="R88" s="1"/>
      <c r="S88" s="1"/>
    </row>
    <row r="89" spans="1:19" s="81" customFormat="1">
      <c r="A89" s="71" t="s">
        <v>24</v>
      </c>
      <c r="B89" s="88">
        <f>N16</f>
        <v>983</v>
      </c>
      <c r="N89" s="1"/>
      <c r="O89" s="1"/>
      <c r="P89" s="1"/>
      <c r="Q89" s="1"/>
      <c r="R89" s="1"/>
      <c r="S89" s="1"/>
    </row>
    <row r="90" spans="1:19" s="81" customFormat="1">
      <c r="A90" s="71" t="s">
        <v>55</v>
      </c>
      <c r="B90" s="89">
        <f>N34</f>
        <v>1759</v>
      </c>
      <c r="N90" s="1"/>
      <c r="O90" s="1"/>
      <c r="P90" s="1"/>
      <c r="Q90" s="1"/>
      <c r="R90" s="1"/>
      <c r="S90" s="1"/>
    </row>
    <row r="91" spans="1:19" s="81" customFormat="1">
      <c r="A91" s="71" t="s">
        <v>26</v>
      </c>
      <c r="B91" s="89">
        <f>N51</f>
        <v>1355</v>
      </c>
      <c r="N91" s="1"/>
      <c r="O91" s="1"/>
      <c r="P91" s="1"/>
      <c r="Q91" s="1"/>
      <c r="R91" s="1"/>
      <c r="S91" s="1"/>
    </row>
    <row r="92" spans="1:19" s="81" customFormat="1">
      <c r="A92" s="71" t="s">
        <v>20</v>
      </c>
      <c r="B92" s="90">
        <f>N52+N33</f>
        <v>827</v>
      </c>
      <c r="N92" s="1"/>
      <c r="O92" s="1"/>
      <c r="P92" s="1"/>
      <c r="Q92" s="1"/>
      <c r="R92" s="1"/>
      <c r="S92" s="1"/>
    </row>
    <row r="93" spans="1:19" s="81" customFormat="1">
      <c r="A93" s="87" t="s">
        <v>56</v>
      </c>
      <c r="B93" s="84">
        <f>SUM(B89:B92)</f>
        <v>4924</v>
      </c>
      <c r="N93" s="1"/>
      <c r="O93" s="1"/>
      <c r="P93" s="1"/>
      <c r="Q93" s="1"/>
      <c r="R93" s="1"/>
      <c r="S93" s="1"/>
    </row>
    <row r="94" spans="1:19" s="81" customFormat="1">
      <c r="A94" s="71" t="s">
        <v>39</v>
      </c>
      <c r="B94" s="88">
        <f>N55</f>
        <v>38738</v>
      </c>
      <c r="N94" s="1"/>
      <c r="O94" s="1"/>
      <c r="P94" s="1"/>
      <c r="Q94" s="1"/>
      <c r="R94" s="1"/>
      <c r="S94" s="1"/>
    </row>
    <row r="95" spans="1:19">
      <c r="A95" s="71" t="s">
        <v>34</v>
      </c>
      <c r="B95" s="89">
        <f>N38</f>
        <v>8751</v>
      </c>
    </row>
    <row r="96" spans="1:19">
      <c r="A96" s="71" t="s">
        <v>21</v>
      </c>
      <c r="B96" s="91">
        <f>N14</f>
        <v>450</v>
      </c>
    </row>
    <row r="97" spans="1:16">
      <c r="A97" s="87" t="s">
        <v>57</v>
      </c>
      <c r="B97" s="92">
        <f>SUM(B94:B96)</f>
        <v>47939</v>
      </c>
    </row>
    <row r="98" spans="1:16" ht="21" customHeight="1">
      <c r="A98" s="71" t="s">
        <v>22</v>
      </c>
      <c r="B98" s="88">
        <f>N17</f>
        <v>684</v>
      </c>
    </row>
    <row r="99" spans="1:16">
      <c r="A99" s="71" t="s">
        <v>50</v>
      </c>
      <c r="B99" s="89">
        <f>N36</f>
        <v>1129</v>
      </c>
    </row>
    <row r="100" spans="1:16">
      <c r="A100" s="71" t="s">
        <v>30</v>
      </c>
      <c r="B100" s="91">
        <f>N54+N37</f>
        <v>1345</v>
      </c>
    </row>
    <row r="101" spans="1:16">
      <c r="A101" s="87" t="s">
        <v>58</v>
      </c>
      <c r="B101" s="84">
        <f>SUM(B98:B100)</f>
        <v>3158</v>
      </c>
    </row>
    <row r="102" spans="1:16" ht="19.5" thickBot="1">
      <c r="A102" s="93" t="s">
        <v>23</v>
      </c>
      <c r="B102" s="94">
        <f>B88+B93+B97+B101</f>
        <v>114205</v>
      </c>
    </row>
    <row r="103" spans="1:16" ht="52.5" customHeight="1">
      <c r="A103" s="209" t="s">
        <v>46</v>
      </c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67"/>
      <c r="P103" s="67"/>
    </row>
    <row r="104" spans="1:16" ht="19.5" thickBot="1"/>
    <row r="105" spans="1:16">
      <c r="A105" s="6"/>
      <c r="B105" s="205" t="s">
        <v>14</v>
      </c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7" t="s">
        <v>40</v>
      </c>
    </row>
    <row r="106" spans="1:16" ht="16.5" thickBot="1">
      <c r="A106" s="21"/>
      <c r="B106" s="16" t="s">
        <v>2</v>
      </c>
      <c r="C106" s="9" t="s">
        <v>3</v>
      </c>
      <c r="D106" s="9" t="s">
        <v>4</v>
      </c>
      <c r="E106" s="9" t="s">
        <v>5</v>
      </c>
      <c r="F106" s="9" t="s">
        <v>6</v>
      </c>
      <c r="G106" s="9" t="s">
        <v>7</v>
      </c>
      <c r="H106" s="9" t="s">
        <v>8</v>
      </c>
      <c r="I106" s="9" t="s">
        <v>9</v>
      </c>
      <c r="J106" s="9" t="s">
        <v>10</v>
      </c>
      <c r="K106" s="9" t="s">
        <v>11</v>
      </c>
      <c r="L106" s="9" t="s">
        <v>12</v>
      </c>
      <c r="M106" s="9" t="s">
        <v>13</v>
      </c>
      <c r="N106" s="208"/>
    </row>
    <row r="107" spans="1:16" ht="19.5" thickBot="1">
      <c r="A107" s="14" t="s">
        <v>0</v>
      </c>
      <c r="B107" s="17">
        <v>4764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24"/>
      <c r="N107" s="28">
        <f>SUM(B107:M107)</f>
        <v>4764</v>
      </c>
    </row>
    <row r="108" spans="1:16" ht="19.5" thickBot="1"/>
    <row r="109" spans="1:16">
      <c r="A109" s="6"/>
      <c r="B109" s="205" t="s">
        <v>25</v>
      </c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7" t="s">
        <v>40</v>
      </c>
    </row>
    <row r="110" spans="1:16" ht="16.5" thickBot="1">
      <c r="A110" s="21"/>
      <c r="B110" s="16" t="s">
        <v>2</v>
      </c>
      <c r="C110" s="9" t="s">
        <v>3</v>
      </c>
      <c r="D110" s="9" t="s">
        <v>4</v>
      </c>
      <c r="E110" s="9" t="s">
        <v>5</v>
      </c>
      <c r="F110" s="9" t="s">
        <v>6</v>
      </c>
      <c r="G110" s="9" t="s">
        <v>7</v>
      </c>
      <c r="H110" s="9" t="s">
        <v>8</v>
      </c>
      <c r="I110" s="9" t="s">
        <v>9</v>
      </c>
      <c r="J110" s="9" t="s">
        <v>10</v>
      </c>
      <c r="K110" s="9" t="s">
        <v>11</v>
      </c>
      <c r="L110" s="9" t="s">
        <v>12</v>
      </c>
      <c r="M110" s="9" t="s">
        <v>13</v>
      </c>
      <c r="N110" s="208"/>
    </row>
    <row r="111" spans="1:16" ht="19.5" thickBot="1">
      <c r="A111" s="14" t="s">
        <v>0</v>
      </c>
      <c r="B111" s="17">
        <v>14304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24"/>
      <c r="N111" s="28">
        <f>SUM(B111:M111)</f>
        <v>14304</v>
      </c>
    </row>
    <row r="112" spans="1:16" ht="19.5" thickBot="1"/>
    <row r="113" spans="1:14">
      <c r="A113" s="6"/>
      <c r="B113" s="205" t="s">
        <v>33</v>
      </c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7" t="s">
        <v>40</v>
      </c>
    </row>
    <row r="114" spans="1:14" ht="16.5" thickBot="1">
      <c r="A114" s="21"/>
      <c r="B114" s="16" t="s">
        <v>2</v>
      </c>
      <c r="C114" s="9" t="s">
        <v>3</v>
      </c>
      <c r="D114" s="9" t="s">
        <v>4</v>
      </c>
      <c r="E114" s="9" t="s">
        <v>5</v>
      </c>
      <c r="F114" s="9" t="s">
        <v>6</v>
      </c>
      <c r="G114" s="9" t="s">
        <v>7</v>
      </c>
      <c r="H114" s="9" t="s">
        <v>8</v>
      </c>
      <c r="I114" s="9" t="s">
        <v>9</v>
      </c>
      <c r="J114" s="9" t="s">
        <v>10</v>
      </c>
      <c r="K114" s="9" t="s">
        <v>11</v>
      </c>
      <c r="L114" s="9" t="s">
        <v>12</v>
      </c>
      <c r="M114" s="9" t="s">
        <v>13</v>
      </c>
      <c r="N114" s="208"/>
    </row>
    <row r="115" spans="1:14" ht="19.5" thickBot="1">
      <c r="A115" s="14" t="s">
        <v>0</v>
      </c>
      <c r="B115" s="17">
        <v>7036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24"/>
      <c r="N115" s="28">
        <f>SUM(B115:M115)</f>
        <v>7036</v>
      </c>
    </row>
    <row r="116" spans="1:14" ht="19.5" thickBot="1"/>
    <row r="117" spans="1:14">
      <c r="A117" s="6"/>
      <c r="B117" s="205" t="s">
        <v>35</v>
      </c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7" t="s">
        <v>40</v>
      </c>
    </row>
    <row r="118" spans="1:14" ht="16.5" thickBot="1">
      <c r="A118" s="21"/>
      <c r="B118" s="16" t="s">
        <v>2</v>
      </c>
      <c r="C118" s="9" t="s">
        <v>3</v>
      </c>
      <c r="D118" s="9" t="s">
        <v>4</v>
      </c>
      <c r="E118" s="9" t="s">
        <v>5</v>
      </c>
      <c r="F118" s="9" t="s">
        <v>6</v>
      </c>
      <c r="G118" s="9" t="s">
        <v>7</v>
      </c>
      <c r="H118" s="9" t="s">
        <v>8</v>
      </c>
      <c r="I118" s="9" t="s">
        <v>9</v>
      </c>
      <c r="J118" s="9" t="s">
        <v>10</v>
      </c>
      <c r="K118" s="9" t="s">
        <v>11</v>
      </c>
      <c r="L118" s="9" t="s">
        <v>12</v>
      </c>
      <c r="M118" s="9" t="s">
        <v>13</v>
      </c>
      <c r="N118" s="208"/>
    </row>
    <row r="119" spans="1:14" ht="19.5" thickBot="1">
      <c r="A119" s="14" t="s">
        <v>0</v>
      </c>
      <c r="B119" s="17">
        <v>886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4"/>
      <c r="N119" s="28">
        <f>SUM(B119:M119)</f>
        <v>886</v>
      </c>
    </row>
    <row r="120" spans="1:14" ht="19.5" thickBot="1"/>
    <row r="121" spans="1:14">
      <c r="A121" s="6"/>
      <c r="B121" s="205" t="s">
        <v>36</v>
      </c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7" t="s">
        <v>40</v>
      </c>
    </row>
    <row r="122" spans="1:14" ht="16.5" thickBot="1">
      <c r="A122" s="21"/>
      <c r="B122" s="16" t="s">
        <v>2</v>
      </c>
      <c r="C122" s="9" t="s">
        <v>3</v>
      </c>
      <c r="D122" s="9" t="s">
        <v>4</v>
      </c>
      <c r="E122" s="9" t="s">
        <v>5</v>
      </c>
      <c r="F122" s="9" t="s">
        <v>6</v>
      </c>
      <c r="G122" s="9" t="s">
        <v>7</v>
      </c>
      <c r="H122" s="9" t="s">
        <v>8</v>
      </c>
      <c r="I122" s="9" t="s">
        <v>9</v>
      </c>
      <c r="J122" s="9" t="s">
        <v>10</v>
      </c>
      <c r="K122" s="9" t="s">
        <v>11</v>
      </c>
      <c r="L122" s="9" t="s">
        <v>12</v>
      </c>
      <c r="M122" s="9" t="s">
        <v>13</v>
      </c>
      <c r="N122" s="208"/>
    </row>
    <row r="123" spans="1:14" ht="19.5" thickBot="1">
      <c r="A123" s="14" t="s">
        <v>0</v>
      </c>
      <c r="B123" s="17">
        <v>0</v>
      </c>
      <c r="C123" s="8">
        <v>0</v>
      </c>
      <c r="D123" s="8">
        <v>0</v>
      </c>
      <c r="E123" s="8"/>
      <c r="F123" s="8"/>
      <c r="G123" s="8"/>
      <c r="H123" s="8"/>
      <c r="I123" s="8"/>
      <c r="J123" s="8"/>
      <c r="K123" s="8"/>
      <c r="L123" s="8"/>
      <c r="M123" s="24"/>
      <c r="N123" s="28">
        <f>SUM(B123:M123)</f>
        <v>0</v>
      </c>
    </row>
    <row r="124" spans="1:14">
      <c r="A124" s="6"/>
      <c r="B124" s="205" t="s">
        <v>37</v>
      </c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7" t="s">
        <v>40</v>
      </c>
    </row>
    <row r="125" spans="1:14" ht="16.5" thickBot="1">
      <c r="A125" s="21"/>
      <c r="B125" s="16" t="s">
        <v>2</v>
      </c>
      <c r="C125" s="9" t="s">
        <v>3</v>
      </c>
      <c r="D125" s="9" t="s">
        <v>4</v>
      </c>
      <c r="E125" s="9" t="s">
        <v>5</v>
      </c>
      <c r="F125" s="9" t="s">
        <v>6</v>
      </c>
      <c r="G125" s="9" t="s">
        <v>7</v>
      </c>
      <c r="H125" s="9" t="s">
        <v>8</v>
      </c>
      <c r="I125" s="9" t="s">
        <v>9</v>
      </c>
      <c r="J125" s="9" t="s">
        <v>10</v>
      </c>
      <c r="K125" s="9" t="s">
        <v>11</v>
      </c>
      <c r="L125" s="9" t="s">
        <v>12</v>
      </c>
      <c r="M125" s="9" t="s">
        <v>13</v>
      </c>
      <c r="N125" s="208"/>
    </row>
    <row r="126" spans="1:14" ht="19.5" thickBot="1">
      <c r="A126" s="14" t="s">
        <v>0</v>
      </c>
      <c r="B126" s="17">
        <v>5245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4"/>
      <c r="N126" s="23">
        <f t="shared" ref="N126" si="23">SUM(B126:M126)</f>
        <v>5245</v>
      </c>
    </row>
    <row r="128" spans="1:14">
      <c r="K128" s="212" t="s">
        <v>23</v>
      </c>
      <c r="L128" s="212"/>
      <c r="M128" s="212">
        <f>N107+N111+N115+N119+N123+N126</f>
        <v>32235</v>
      </c>
      <c r="N128" s="212"/>
    </row>
  </sheetData>
  <mergeCells count="29">
    <mergeCell ref="A1:M1"/>
    <mergeCell ref="A2:M2"/>
    <mergeCell ref="B3:M3"/>
    <mergeCell ref="N3:N4"/>
    <mergeCell ref="B105:M105"/>
    <mergeCell ref="N105:N106"/>
    <mergeCell ref="B21:M21"/>
    <mergeCell ref="N21:N22"/>
    <mergeCell ref="B41:M41"/>
    <mergeCell ref="N41:N42"/>
    <mergeCell ref="B58:M58"/>
    <mergeCell ref="N58:N59"/>
    <mergeCell ref="B67:M67"/>
    <mergeCell ref="N67:N68"/>
    <mergeCell ref="A78:G78"/>
    <mergeCell ref="C79:G79"/>
    <mergeCell ref="A103:N103"/>
    <mergeCell ref="B109:M109"/>
    <mergeCell ref="N109:N110"/>
    <mergeCell ref="B113:M113"/>
    <mergeCell ref="N113:N114"/>
    <mergeCell ref="K128:L128"/>
    <mergeCell ref="M128:N128"/>
    <mergeCell ref="B117:M117"/>
    <mergeCell ref="N117:N118"/>
    <mergeCell ref="B121:M121"/>
    <mergeCell ref="N121:N122"/>
    <mergeCell ref="B124:M124"/>
    <mergeCell ref="N124:N125"/>
  </mergeCells>
  <pageMargins left="0.11811023622047245" right="0.11811023622047245" top="0.74803149606299213" bottom="0.15748031496062992" header="0" footer="0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19"/>
  <sheetViews>
    <sheetView topLeftCell="A67" workbookViewId="0">
      <selection activeCell="A42" sqref="A42:N68"/>
    </sheetView>
  </sheetViews>
  <sheetFormatPr defaultRowHeight="18.75"/>
  <cols>
    <col min="1" max="1" width="31.28515625" style="3" customWidth="1"/>
    <col min="2" max="2" width="8.42578125" style="107" bestFit="1" customWidth="1"/>
    <col min="3" max="3" width="10.140625" style="107" customWidth="1"/>
    <col min="4" max="4" width="8.42578125" style="107" bestFit="1" customWidth="1"/>
    <col min="5" max="5" width="9.140625" style="107" customWidth="1"/>
    <col min="6" max="6" width="8.42578125" style="107" bestFit="1" customWidth="1"/>
    <col min="7" max="8" width="8.28515625" style="107" customWidth="1"/>
    <col min="9" max="9" width="9" style="107" customWidth="1"/>
    <col min="10" max="10" width="9.85546875" style="107" customWidth="1"/>
    <col min="11" max="11" width="9.5703125" style="107" customWidth="1"/>
    <col min="12" max="12" width="8.28515625" style="107" customWidth="1"/>
    <col min="13" max="13" width="9" style="107" customWidth="1"/>
    <col min="14" max="14" width="10.140625" style="1" customWidth="1"/>
    <col min="15" max="16384" width="9.140625" style="1"/>
  </cols>
  <sheetData>
    <row r="1" spans="1:19">
      <c r="A1" s="209" t="s">
        <v>68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9" ht="8.25" hidden="1" customHeight="1" thickBo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9" ht="11.25" customHeight="1" thickBot="1"/>
    <row r="4" spans="1:19">
      <c r="A4" s="6"/>
      <c r="B4" s="205" t="s">
        <v>33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7" t="s">
        <v>40</v>
      </c>
    </row>
    <row r="5" spans="1:19" ht="16.5" thickBot="1">
      <c r="A5" s="21"/>
      <c r="B5" s="16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208"/>
    </row>
    <row r="6" spans="1:19" ht="19.5" thickBot="1">
      <c r="A6" s="14" t="s">
        <v>0</v>
      </c>
      <c r="B6" s="17">
        <v>9518</v>
      </c>
      <c r="C6" s="8">
        <v>8015</v>
      </c>
      <c r="D6" s="8">
        <v>7214</v>
      </c>
      <c r="E6" s="8">
        <v>9818</v>
      </c>
      <c r="F6" s="8">
        <v>10886</v>
      </c>
      <c r="G6" s="8">
        <v>8406</v>
      </c>
      <c r="H6" s="8">
        <v>9391</v>
      </c>
      <c r="I6" s="8">
        <v>11931</v>
      </c>
      <c r="J6" s="8">
        <v>16739</v>
      </c>
      <c r="K6" s="8">
        <v>13779</v>
      </c>
      <c r="L6" s="8">
        <v>15238</v>
      </c>
      <c r="M6" s="24">
        <v>13927</v>
      </c>
      <c r="N6" s="28">
        <f>SUM(B6:M6)</f>
        <v>134862</v>
      </c>
    </row>
    <row r="7" spans="1:19">
      <c r="A7" s="15" t="s">
        <v>1</v>
      </c>
      <c r="B7" s="18">
        <f>B8+B15</f>
        <v>5766</v>
      </c>
      <c r="C7" s="12">
        <f t="shared" ref="C7:L7" si="0">C8+C15</f>
        <v>4210</v>
      </c>
      <c r="D7" s="12">
        <f t="shared" si="0"/>
        <v>4114</v>
      </c>
      <c r="E7" s="12">
        <f t="shared" si="0"/>
        <v>4056</v>
      </c>
      <c r="F7" s="12">
        <f t="shared" si="0"/>
        <v>2876</v>
      </c>
      <c r="G7" s="12">
        <f t="shared" si="0"/>
        <v>1447</v>
      </c>
      <c r="H7" s="12">
        <f t="shared" si="0"/>
        <v>2136</v>
      </c>
      <c r="I7" s="12">
        <f t="shared" si="0"/>
        <v>1449</v>
      </c>
      <c r="J7" s="12">
        <f t="shared" si="0"/>
        <v>2705</v>
      </c>
      <c r="K7" s="12">
        <f t="shared" si="0"/>
        <v>2808</v>
      </c>
      <c r="L7" s="12">
        <f t="shared" si="0"/>
        <v>3504</v>
      </c>
      <c r="M7" s="25">
        <f>M8+M15</f>
        <v>3927</v>
      </c>
      <c r="N7" s="15">
        <f t="shared" ref="N7:N22" si="1">SUM(B7:M7)</f>
        <v>38998</v>
      </c>
    </row>
    <row r="8" spans="1:19">
      <c r="A8" s="6" t="s">
        <v>15</v>
      </c>
      <c r="B8" s="19">
        <f>SUM(B9:B14)</f>
        <v>4172</v>
      </c>
      <c r="C8" s="10">
        <f t="shared" ref="C8:M8" si="2">SUM(C9:C14)</f>
        <v>3314</v>
      </c>
      <c r="D8" s="10">
        <f t="shared" si="2"/>
        <v>2844</v>
      </c>
      <c r="E8" s="10">
        <f t="shared" si="2"/>
        <v>2559</v>
      </c>
      <c r="F8" s="10">
        <f t="shared" si="2"/>
        <v>947</v>
      </c>
      <c r="G8" s="10">
        <f t="shared" si="2"/>
        <v>120</v>
      </c>
      <c r="H8" s="10">
        <f t="shared" si="2"/>
        <v>202</v>
      </c>
      <c r="I8" s="10">
        <f t="shared" si="2"/>
        <v>214</v>
      </c>
      <c r="J8" s="10">
        <f t="shared" si="2"/>
        <v>1160</v>
      </c>
      <c r="K8" s="10">
        <f t="shared" si="2"/>
        <v>1802</v>
      </c>
      <c r="L8" s="10">
        <f t="shared" si="2"/>
        <v>2100</v>
      </c>
      <c r="M8" s="26">
        <f t="shared" si="2"/>
        <v>2257</v>
      </c>
      <c r="N8" s="11">
        <f t="shared" si="1"/>
        <v>21691</v>
      </c>
    </row>
    <row r="9" spans="1:19">
      <c r="A9" s="22" t="s">
        <v>16</v>
      </c>
      <c r="B9" s="107">
        <v>48</v>
      </c>
      <c r="C9" s="107">
        <v>58</v>
      </c>
      <c r="D9" s="108">
        <v>72</v>
      </c>
      <c r="E9" s="107">
        <v>35</v>
      </c>
      <c r="F9" s="107">
        <v>20</v>
      </c>
      <c r="G9" s="107">
        <v>25</v>
      </c>
      <c r="H9" s="107">
        <v>24</v>
      </c>
      <c r="I9" s="107">
        <v>29</v>
      </c>
      <c r="J9" s="107">
        <v>31</v>
      </c>
      <c r="K9" s="107">
        <v>23</v>
      </c>
      <c r="L9" s="107">
        <v>42</v>
      </c>
      <c r="M9" s="107">
        <v>29</v>
      </c>
      <c r="N9" s="29">
        <f>SUM(B9:M9)</f>
        <v>436</v>
      </c>
      <c r="R9" s="1">
        <v>2397</v>
      </c>
      <c r="S9" s="1">
        <v>2595</v>
      </c>
    </row>
    <row r="10" spans="1:19">
      <c r="A10" s="102" t="s">
        <v>28</v>
      </c>
      <c r="D10" s="108"/>
      <c r="N10" s="29">
        <f t="shared" si="1"/>
        <v>0</v>
      </c>
      <c r="R10" s="1">
        <v>6393</v>
      </c>
      <c r="S10" s="1">
        <v>6194</v>
      </c>
    </row>
    <row r="11" spans="1:19">
      <c r="A11" s="102" t="s">
        <v>48</v>
      </c>
      <c r="B11" s="107">
        <v>1097</v>
      </c>
      <c r="C11" s="107">
        <v>592</v>
      </c>
      <c r="D11" s="108">
        <v>459</v>
      </c>
      <c r="E11" s="107">
        <v>433</v>
      </c>
      <c r="F11" s="107">
        <v>46</v>
      </c>
      <c r="J11" s="107">
        <v>318</v>
      </c>
      <c r="K11" s="107">
        <v>254</v>
      </c>
      <c r="L11" s="107">
        <v>536</v>
      </c>
      <c r="M11" s="107">
        <v>571</v>
      </c>
      <c r="N11" s="29">
        <f t="shared" si="1"/>
        <v>4306</v>
      </c>
    </row>
    <row r="12" spans="1:19">
      <c r="A12" s="102" t="s">
        <v>29</v>
      </c>
      <c r="B12" s="107">
        <v>2807</v>
      </c>
      <c r="C12" s="107">
        <v>2554</v>
      </c>
      <c r="D12" s="108">
        <v>2197</v>
      </c>
      <c r="E12" s="107">
        <v>1987</v>
      </c>
      <c r="F12" s="107">
        <v>791</v>
      </c>
      <c r="J12" s="107">
        <v>811</v>
      </c>
      <c r="K12" s="107">
        <v>1042</v>
      </c>
      <c r="L12" s="107">
        <v>1383</v>
      </c>
      <c r="M12" s="107">
        <v>1566</v>
      </c>
      <c r="N12" s="29">
        <f t="shared" si="1"/>
        <v>15138</v>
      </c>
    </row>
    <row r="13" spans="1:19">
      <c r="A13" s="22" t="s">
        <v>17</v>
      </c>
      <c r="B13" s="107">
        <v>150</v>
      </c>
      <c r="C13" s="107">
        <v>100</v>
      </c>
      <c r="D13" s="108">
        <v>86</v>
      </c>
      <c r="E13" s="107">
        <v>84</v>
      </c>
      <c r="F13" s="107">
        <v>75</v>
      </c>
      <c r="G13" s="107">
        <v>80</v>
      </c>
      <c r="H13" s="107">
        <v>78</v>
      </c>
      <c r="I13" s="107">
        <v>85</v>
      </c>
      <c r="K13" s="107">
        <v>302</v>
      </c>
      <c r="L13" s="107">
        <v>130</v>
      </c>
      <c r="N13" s="29">
        <f t="shared" si="1"/>
        <v>1170</v>
      </c>
    </row>
    <row r="14" spans="1:19">
      <c r="A14" s="22" t="s">
        <v>18</v>
      </c>
      <c r="B14" s="107">
        <v>70</v>
      </c>
      <c r="C14" s="107">
        <v>10</v>
      </c>
      <c r="D14" s="107">
        <v>30</v>
      </c>
      <c r="E14" s="107">
        <v>20</v>
      </c>
      <c r="F14" s="107">
        <v>15</v>
      </c>
      <c r="G14" s="107">
        <v>15</v>
      </c>
      <c r="H14" s="107">
        <v>100</v>
      </c>
      <c r="I14" s="107">
        <v>100</v>
      </c>
      <c r="K14" s="107">
        <v>181</v>
      </c>
      <c r="L14" s="107">
        <v>9</v>
      </c>
      <c r="M14" s="107">
        <v>91</v>
      </c>
      <c r="N14" s="29">
        <f t="shared" si="1"/>
        <v>641</v>
      </c>
    </row>
    <row r="15" spans="1:19">
      <c r="A15" s="6" t="s">
        <v>73</v>
      </c>
      <c r="B15" s="10">
        <f t="shared" ref="B15:E15" si="3">SUM(B16:B21)</f>
        <v>1594</v>
      </c>
      <c r="C15" s="10">
        <f>SUM(C16:C21)</f>
        <v>896</v>
      </c>
      <c r="D15" s="10">
        <f>SUM(D16:D21)</f>
        <v>1270</v>
      </c>
      <c r="E15" s="10">
        <f t="shared" si="3"/>
        <v>1497</v>
      </c>
      <c r="F15" s="10">
        <f>SUM(F16:F22)</f>
        <v>1929</v>
      </c>
      <c r="G15" s="10">
        <f t="shared" ref="G15:M15" si="4">SUM(G16:G22)</f>
        <v>1327</v>
      </c>
      <c r="H15" s="10">
        <f t="shared" si="4"/>
        <v>1934</v>
      </c>
      <c r="I15" s="10">
        <f t="shared" si="4"/>
        <v>1235</v>
      </c>
      <c r="J15" s="10">
        <f t="shared" si="4"/>
        <v>1545</v>
      </c>
      <c r="K15" s="10">
        <f t="shared" si="4"/>
        <v>1006</v>
      </c>
      <c r="L15" s="10">
        <f t="shared" si="4"/>
        <v>1404</v>
      </c>
      <c r="M15" s="10">
        <f t="shared" si="4"/>
        <v>1670</v>
      </c>
      <c r="N15" s="11">
        <f>SUM(B15:M15)</f>
        <v>17307</v>
      </c>
    </row>
    <row r="16" spans="1:19">
      <c r="A16" s="22" t="s">
        <v>20</v>
      </c>
      <c r="B16" s="77">
        <v>100</v>
      </c>
      <c r="C16" s="77">
        <v>81</v>
      </c>
      <c r="D16" s="77">
        <v>70</v>
      </c>
      <c r="E16" s="77"/>
      <c r="F16" s="77">
        <v>96</v>
      </c>
      <c r="G16" s="77">
        <v>40</v>
      </c>
      <c r="H16" s="77"/>
      <c r="I16" s="77">
        <v>35</v>
      </c>
      <c r="J16" s="77">
        <v>36</v>
      </c>
      <c r="K16" s="77">
        <v>106</v>
      </c>
      <c r="L16" s="77">
        <v>13</v>
      </c>
      <c r="M16" s="77">
        <v>270</v>
      </c>
      <c r="N16" s="29">
        <f t="shared" si="1"/>
        <v>847</v>
      </c>
    </row>
    <row r="17" spans="1:14">
      <c r="A17" s="22" t="s">
        <v>76</v>
      </c>
      <c r="B17" s="77">
        <v>384</v>
      </c>
      <c r="C17" s="77">
        <v>516</v>
      </c>
      <c r="D17" s="77">
        <v>252</v>
      </c>
      <c r="E17" s="77">
        <v>564</v>
      </c>
      <c r="F17" s="77">
        <v>490</v>
      </c>
      <c r="G17" s="77">
        <v>620</v>
      </c>
      <c r="H17" s="77">
        <v>640</v>
      </c>
      <c r="I17" s="77">
        <v>450</v>
      </c>
      <c r="J17" s="77">
        <v>510</v>
      </c>
      <c r="K17" s="77">
        <v>290</v>
      </c>
      <c r="L17" s="77">
        <v>540</v>
      </c>
      <c r="M17" s="77">
        <v>837</v>
      </c>
      <c r="N17" s="29">
        <f t="shared" si="1"/>
        <v>6093</v>
      </c>
    </row>
    <row r="18" spans="1:14">
      <c r="A18" s="22" t="s">
        <v>32</v>
      </c>
      <c r="B18" s="77">
        <v>855</v>
      </c>
      <c r="C18" s="77"/>
      <c r="D18" s="77">
        <v>717</v>
      </c>
      <c r="E18" s="77">
        <v>457</v>
      </c>
      <c r="F18" s="77">
        <v>393</v>
      </c>
      <c r="G18" s="77"/>
      <c r="H18" s="77">
        <v>816</v>
      </c>
      <c r="I18" s="77">
        <v>337</v>
      </c>
      <c r="J18" s="77">
        <v>499</v>
      </c>
      <c r="K18" s="77">
        <v>360</v>
      </c>
      <c r="L18" s="77">
        <v>495</v>
      </c>
      <c r="M18" s="77">
        <v>234</v>
      </c>
      <c r="N18" s="29">
        <f t="shared" si="1"/>
        <v>5163</v>
      </c>
    </row>
    <row r="19" spans="1:14">
      <c r="A19" s="22" t="s">
        <v>50</v>
      </c>
      <c r="B19" s="77">
        <v>95</v>
      </c>
      <c r="C19" s="77">
        <v>73</v>
      </c>
      <c r="D19" s="77">
        <v>68</v>
      </c>
      <c r="E19" s="77">
        <v>83</v>
      </c>
      <c r="F19" s="77">
        <v>85</v>
      </c>
      <c r="G19" s="77">
        <v>163</v>
      </c>
      <c r="H19" s="77">
        <v>195</v>
      </c>
      <c r="I19" s="77">
        <v>139</v>
      </c>
      <c r="J19" s="77">
        <v>129</v>
      </c>
      <c r="K19" s="77">
        <v>49</v>
      </c>
      <c r="L19" s="77">
        <v>41</v>
      </c>
      <c r="M19" s="77">
        <v>12</v>
      </c>
      <c r="N19" s="29">
        <f t="shared" si="1"/>
        <v>1132</v>
      </c>
    </row>
    <row r="20" spans="1:14">
      <c r="A20" s="22" t="s">
        <v>30</v>
      </c>
      <c r="B20" s="77">
        <v>10</v>
      </c>
      <c r="C20" s="77">
        <v>32</v>
      </c>
      <c r="D20" s="77">
        <v>29</v>
      </c>
      <c r="E20" s="77">
        <v>32</v>
      </c>
      <c r="F20" s="77"/>
      <c r="G20" s="77">
        <v>301</v>
      </c>
      <c r="H20" s="77">
        <v>187</v>
      </c>
      <c r="I20" s="77">
        <v>156</v>
      </c>
      <c r="J20" s="77">
        <v>277</v>
      </c>
      <c r="K20" s="77">
        <v>163</v>
      </c>
      <c r="L20" s="77">
        <v>128</v>
      </c>
      <c r="M20" s="77">
        <v>64</v>
      </c>
      <c r="N20" s="29">
        <f t="shared" si="1"/>
        <v>1379</v>
      </c>
    </row>
    <row r="21" spans="1:14">
      <c r="A21" s="22" t="s">
        <v>34</v>
      </c>
      <c r="B21" s="107">
        <v>150</v>
      </c>
      <c r="C21" s="107">
        <v>194</v>
      </c>
      <c r="D21" s="108">
        <v>134</v>
      </c>
      <c r="E21" s="107">
        <v>361</v>
      </c>
      <c r="F21" s="107">
        <v>243</v>
      </c>
      <c r="G21" s="107">
        <v>131</v>
      </c>
      <c r="H21" s="107">
        <v>23</v>
      </c>
      <c r="I21" s="107">
        <v>44</v>
      </c>
      <c r="J21" s="107">
        <v>94</v>
      </c>
      <c r="K21" s="107">
        <v>38</v>
      </c>
      <c r="L21" s="107">
        <v>187</v>
      </c>
      <c r="M21" s="107">
        <v>253</v>
      </c>
      <c r="N21" s="29">
        <f t="shared" si="1"/>
        <v>1852</v>
      </c>
    </row>
    <row r="22" spans="1:14" ht="19.5" thickBot="1">
      <c r="A22" s="22" t="s">
        <v>71</v>
      </c>
      <c r="B22" s="112"/>
      <c r="C22" s="112"/>
      <c r="D22" s="112"/>
      <c r="E22" s="112"/>
      <c r="F22" s="112">
        <v>622</v>
      </c>
      <c r="G22" s="112">
        <v>72</v>
      </c>
      <c r="H22" s="112">
        <v>73</v>
      </c>
      <c r="I22" s="112">
        <v>74</v>
      </c>
      <c r="J22" s="112"/>
      <c r="K22" s="112"/>
      <c r="L22" s="112"/>
      <c r="M22" s="112"/>
      <c r="N22" s="29">
        <f t="shared" si="1"/>
        <v>841</v>
      </c>
    </row>
    <row r="23" spans="1:14" ht="19.5" thickBot="1">
      <c r="A23" s="23" t="s">
        <v>23</v>
      </c>
      <c r="B23" s="20">
        <f>B6+B7</f>
        <v>15284</v>
      </c>
      <c r="C23" s="13">
        <f t="shared" ref="C23:M23" si="5">C6+C7</f>
        <v>12225</v>
      </c>
      <c r="D23" s="13">
        <f t="shared" si="5"/>
        <v>11328</v>
      </c>
      <c r="E23" s="13">
        <f t="shared" si="5"/>
        <v>13874</v>
      </c>
      <c r="F23" s="13">
        <f t="shared" si="5"/>
        <v>13762</v>
      </c>
      <c r="G23" s="13">
        <f t="shared" si="5"/>
        <v>9853</v>
      </c>
      <c r="H23" s="13">
        <f t="shared" si="5"/>
        <v>11527</v>
      </c>
      <c r="I23" s="13">
        <f t="shared" si="5"/>
        <v>13380</v>
      </c>
      <c r="J23" s="13">
        <f t="shared" si="5"/>
        <v>19444</v>
      </c>
      <c r="K23" s="13">
        <f t="shared" si="5"/>
        <v>16587</v>
      </c>
      <c r="L23" s="13">
        <f t="shared" si="5"/>
        <v>18742</v>
      </c>
      <c r="M23" s="27">
        <f t="shared" si="5"/>
        <v>17854</v>
      </c>
      <c r="N23" s="30">
        <f>N6+N7</f>
        <v>173860</v>
      </c>
    </row>
    <row r="24" spans="1:14" ht="9" customHeight="1" thickBot="1">
      <c r="A24" s="3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>
      <c r="A25" s="6"/>
      <c r="B25" s="205" t="s">
        <v>37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7" t="s">
        <v>40</v>
      </c>
    </row>
    <row r="26" spans="1:14" ht="16.5" thickBot="1">
      <c r="A26" s="21"/>
      <c r="B26" s="16" t="s">
        <v>2</v>
      </c>
      <c r="C26" s="9" t="s">
        <v>3</v>
      </c>
      <c r="D26" s="9" t="s">
        <v>4</v>
      </c>
      <c r="E26" s="9" t="s">
        <v>5</v>
      </c>
      <c r="F26" s="9" t="s">
        <v>6</v>
      </c>
      <c r="G26" s="9" t="s">
        <v>7</v>
      </c>
      <c r="H26" s="9" t="s">
        <v>8</v>
      </c>
      <c r="I26" s="9" t="s">
        <v>9</v>
      </c>
      <c r="J26" s="9" t="s">
        <v>10</v>
      </c>
      <c r="K26" s="9" t="s">
        <v>11</v>
      </c>
      <c r="L26" s="9" t="s">
        <v>12</v>
      </c>
      <c r="M26" s="9" t="s">
        <v>13</v>
      </c>
      <c r="N26" s="208"/>
    </row>
    <row r="27" spans="1:14" ht="19.5" thickBot="1">
      <c r="A27" s="14" t="s">
        <v>0</v>
      </c>
      <c r="B27" s="17">
        <v>4355</v>
      </c>
      <c r="C27" s="8">
        <v>6450</v>
      </c>
      <c r="D27" s="8">
        <v>2929</v>
      </c>
      <c r="E27" s="8">
        <v>9249</v>
      </c>
      <c r="F27" s="8">
        <v>7183</v>
      </c>
      <c r="G27" s="8">
        <v>5463</v>
      </c>
      <c r="H27" s="8">
        <v>5499</v>
      </c>
      <c r="I27" s="8">
        <v>6037</v>
      </c>
      <c r="J27" s="8">
        <v>5547</v>
      </c>
      <c r="K27" s="8">
        <v>4888</v>
      </c>
      <c r="L27" s="8">
        <v>4101</v>
      </c>
      <c r="M27" s="24">
        <v>3848</v>
      </c>
      <c r="N27" s="15">
        <f t="shared" ref="N27:N40" si="6">SUM(B27:M27)</f>
        <v>65549</v>
      </c>
    </row>
    <row r="28" spans="1:14">
      <c r="A28" s="15" t="s">
        <v>1</v>
      </c>
      <c r="B28" s="18">
        <f t="shared" ref="B28:M28" si="7">B29+B34</f>
        <v>2000</v>
      </c>
      <c r="C28" s="12">
        <f t="shared" si="7"/>
        <v>1747</v>
      </c>
      <c r="D28" s="12">
        <f t="shared" si="7"/>
        <v>1046</v>
      </c>
      <c r="E28" s="12">
        <f t="shared" si="7"/>
        <v>3110</v>
      </c>
      <c r="F28" s="12">
        <f t="shared" si="7"/>
        <v>4944</v>
      </c>
      <c r="G28" s="12">
        <f t="shared" si="7"/>
        <v>6344</v>
      </c>
      <c r="H28" s="12">
        <f t="shared" si="7"/>
        <v>2266</v>
      </c>
      <c r="I28" s="12">
        <f t="shared" si="7"/>
        <v>2009</v>
      </c>
      <c r="J28" s="12">
        <f t="shared" si="7"/>
        <v>2188</v>
      </c>
      <c r="K28" s="12">
        <f t="shared" si="7"/>
        <v>2135</v>
      </c>
      <c r="L28" s="12">
        <f t="shared" si="7"/>
        <v>5335</v>
      </c>
      <c r="M28" s="25">
        <f t="shared" si="7"/>
        <v>3230</v>
      </c>
      <c r="N28" s="15">
        <f t="shared" si="6"/>
        <v>36354</v>
      </c>
    </row>
    <row r="29" spans="1:14">
      <c r="A29" s="6" t="s">
        <v>15</v>
      </c>
      <c r="B29" s="19">
        <f t="shared" ref="B29:M29" si="8">SUM(B30:B33)</f>
        <v>266</v>
      </c>
      <c r="C29" s="10">
        <f t="shared" si="8"/>
        <v>409</v>
      </c>
      <c r="D29" s="10">
        <f t="shared" si="8"/>
        <v>145</v>
      </c>
      <c r="E29" s="10">
        <f t="shared" si="8"/>
        <v>361</v>
      </c>
      <c r="F29" s="10">
        <f t="shared" si="8"/>
        <v>120</v>
      </c>
      <c r="G29" s="10">
        <f t="shared" si="8"/>
        <v>54</v>
      </c>
      <c r="H29" s="10">
        <f t="shared" si="8"/>
        <v>0</v>
      </c>
      <c r="I29" s="10">
        <f t="shared" si="8"/>
        <v>18</v>
      </c>
      <c r="J29" s="10">
        <f t="shared" si="8"/>
        <v>114</v>
      </c>
      <c r="K29" s="10">
        <f t="shared" si="8"/>
        <v>230</v>
      </c>
      <c r="L29" s="10">
        <f t="shared" si="8"/>
        <v>261</v>
      </c>
      <c r="M29" s="26">
        <f t="shared" si="8"/>
        <v>359</v>
      </c>
      <c r="N29" s="11">
        <f t="shared" si="6"/>
        <v>2337</v>
      </c>
    </row>
    <row r="30" spans="1:14" ht="16.5" customHeight="1">
      <c r="A30" s="22" t="s">
        <v>16</v>
      </c>
      <c r="B30" s="107">
        <v>103</v>
      </c>
      <c r="C30" s="107">
        <v>163</v>
      </c>
      <c r="E30" s="107">
        <f>'[1]Ведомость Юрид.лиц'!$F$29</f>
        <v>120</v>
      </c>
      <c r="F30" s="107">
        <v>78</v>
      </c>
      <c r="G30" s="107">
        <v>54</v>
      </c>
      <c r="I30" s="107">
        <v>18</v>
      </c>
      <c r="J30" s="107">
        <v>53</v>
      </c>
      <c r="K30" s="107">
        <v>87</v>
      </c>
      <c r="L30" s="107">
        <v>135</v>
      </c>
      <c r="M30" s="107">
        <v>140</v>
      </c>
      <c r="N30" s="29">
        <f t="shared" si="6"/>
        <v>951</v>
      </c>
    </row>
    <row r="31" spans="1:14" ht="16.5" customHeight="1">
      <c r="A31" s="22" t="s">
        <v>28</v>
      </c>
      <c r="E31" s="107">
        <f>'[1]Ведомость Юрид.лиц'!$F$21</f>
        <v>0</v>
      </c>
      <c r="N31" s="29">
        <f t="shared" si="6"/>
        <v>0</v>
      </c>
    </row>
    <row r="32" spans="1:14" ht="15" customHeight="1">
      <c r="A32" s="22" t="s">
        <v>29</v>
      </c>
      <c r="B32" s="107">
        <v>163</v>
      </c>
      <c r="C32" s="107">
        <v>246</v>
      </c>
      <c r="D32" s="107">
        <v>145</v>
      </c>
      <c r="E32" s="107">
        <f>'[1]Ведомость Юрид.лиц'!$F$31</f>
        <v>241</v>
      </c>
      <c r="F32" s="107">
        <v>42</v>
      </c>
      <c r="J32" s="107">
        <v>61</v>
      </c>
      <c r="K32" s="107">
        <v>143</v>
      </c>
      <c r="L32" s="107">
        <v>126</v>
      </c>
      <c r="M32" s="107">
        <v>219</v>
      </c>
      <c r="N32" s="29">
        <f t="shared" si="6"/>
        <v>1386</v>
      </c>
    </row>
    <row r="33" spans="1:14" ht="16.5" customHeight="1">
      <c r="A33" s="22" t="s">
        <v>18</v>
      </c>
      <c r="E33" s="110">
        <f>'[1]Ведомость Юрид.лиц'!$F$30</f>
        <v>0</v>
      </c>
      <c r="N33" s="29">
        <f t="shared" si="6"/>
        <v>0</v>
      </c>
    </row>
    <row r="34" spans="1:14">
      <c r="A34" s="6" t="s">
        <v>19</v>
      </c>
      <c r="B34" s="10">
        <f t="shared" ref="B34:J34" si="9">SUM(B35:B40)</f>
        <v>1734</v>
      </c>
      <c r="C34" s="10">
        <f t="shared" si="9"/>
        <v>1338</v>
      </c>
      <c r="D34" s="10">
        <f t="shared" si="9"/>
        <v>901</v>
      </c>
      <c r="E34" s="10">
        <f t="shared" si="9"/>
        <v>2749</v>
      </c>
      <c r="F34" s="10">
        <f t="shared" si="9"/>
        <v>4824</v>
      </c>
      <c r="G34" s="10">
        <f t="shared" si="9"/>
        <v>6290</v>
      </c>
      <c r="H34" s="10">
        <f t="shared" si="9"/>
        <v>2266</v>
      </c>
      <c r="I34" s="10">
        <f t="shared" si="9"/>
        <v>1991</v>
      </c>
      <c r="J34" s="10">
        <f t="shared" si="9"/>
        <v>2074</v>
      </c>
      <c r="K34" s="10">
        <f>SUM(K35:K40)</f>
        <v>1905</v>
      </c>
      <c r="L34" s="10">
        <f t="shared" ref="L34:M34" si="10">SUM(L35:L40)</f>
        <v>5074</v>
      </c>
      <c r="M34" s="10">
        <f t="shared" si="10"/>
        <v>2871</v>
      </c>
      <c r="N34" s="11">
        <f t="shared" si="6"/>
        <v>34017</v>
      </c>
    </row>
    <row r="35" spans="1:14" ht="16.5" customHeight="1">
      <c r="A35" s="22" t="s">
        <v>71</v>
      </c>
      <c r="B35" s="77">
        <v>244</v>
      </c>
      <c r="C35" s="77">
        <v>321</v>
      </c>
      <c r="D35" s="77"/>
      <c r="E35" s="77">
        <v>156</v>
      </c>
      <c r="F35" s="77">
        <v>1019</v>
      </c>
      <c r="G35" s="77"/>
      <c r="H35" s="77"/>
      <c r="I35" s="77"/>
      <c r="J35" s="77"/>
      <c r="K35" s="77"/>
      <c r="L35" s="77"/>
      <c r="M35" s="77">
        <v>27</v>
      </c>
      <c r="N35" s="29">
        <f t="shared" si="6"/>
        <v>1767</v>
      </c>
    </row>
    <row r="36" spans="1:14" ht="17.25" customHeight="1">
      <c r="A36" s="22" t="s">
        <v>20</v>
      </c>
      <c r="B36" s="77"/>
      <c r="C36" s="77"/>
      <c r="D36" s="77"/>
      <c r="E36" s="77">
        <v>0</v>
      </c>
      <c r="F36" s="77">
        <v>229</v>
      </c>
      <c r="G36" s="77">
        <v>11</v>
      </c>
      <c r="H36" s="77"/>
      <c r="I36" s="77"/>
      <c r="J36" s="77">
        <v>5</v>
      </c>
      <c r="K36" s="77">
        <v>110</v>
      </c>
      <c r="L36" s="77">
        <v>136</v>
      </c>
      <c r="M36" s="77">
        <v>357</v>
      </c>
      <c r="N36" s="29">
        <f t="shared" si="6"/>
        <v>848</v>
      </c>
    </row>
    <row r="37" spans="1:14">
      <c r="A37" s="22" t="s">
        <v>32</v>
      </c>
      <c r="B37" s="77">
        <v>867</v>
      </c>
      <c r="C37" s="77"/>
      <c r="D37" s="77"/>
      <c r="E37" s="77">
        <v>0</v>
      </c>
      <c r="F37" s="77"/>
      <c r="G37" s="77">
        <v>4689</v>
      </c>
      <c r="H37" s="77">
        <v>790</v>
      </c>
      <c r="I37" s="77">
        <v>813</v>
      </c>
      <c r="J37" s="77">
        <v>985</v>
      </c>
      <c r="K37" s="77">
        <v>828</v>
      </c>
      <c r="L37" s="77">
        <v>775</v>
      </c>
      <c r="M37" s="77">
        <v>898</v>
      </c>
      <c r="N37" s="29">
        <f t="shared" si="6"/>
        <v>10645</v>
      </c>
    </row>
    <row r="38" spans="1:14">
      <c r="A38" s="22" t="s">
        <v>30</v>
      </c>
      <c r="B38" s="77">
        <v>48</v>
      </c>
      <c r="C38" s="77">
        <v>86</v>
      </c>
      <c r="D38" s="77">
        <v>41</v>
      </c>
      <c r="E38" s="77">
        <v>0</v>
      </c>
      <c r="F38" s="77">
        <v>99</v>
      </c>
      <c r="G38" s="77">
        <v>80</v>
      </c>
      <c r="H38" s="77">
        <v>84</v>
      </c>
      <c r="I38" s="77">
        <v>82</v>
      </c>
      <c r="J38" s="77">
        <v>96</v>
      </c>
      <c r="K38" s="77">
        <v>73</v>
      </c>
      <c r="L38" s="77">
        <v>60</v>
      </c>
      <c r="M38" s="77">
        <v>67</v>
      </c>
      <c r="N38" s="29">
        <f t="shared" si="6"/>
        <v>816</v>
      </c>
    </row>
    <row r="39" spans="1:14">
      <c r="A39" s="22" t="s">
        <v>76</v>
      </c>
      <c r="B39" s="77"/>
      <c r="C39" s="77"/>
      <c r="D39" s="77"/>
      <c r="E39" s="77"/>
      <c r="F39" s="77">
        <v>957</v>
      </c>
      <c r="G39" s="77">
        <v>1285</v>
      </c>
      <c r="H39" s="77">
        <v>603</v>
      </c>
      <c r="I39" s="77">
        <v>671</v>
      </c>
      <c r="J39" s="77">
        <v>787</v>
      </c>
      <c r="K39" s="77">
        <v>723</v>
      </c>
      <c r="L39" s="77">
        <v>693</v>
      </c>
      <c r="M39" s="77">
        <v>848</v>
      </c>
      <c r="N39" s="29">
        <f t="shared" si="6"/>
        <v>6567</v>
      </c>
    </row>
    <row r="40" spans="1:14" ht="19.5" thickBot="1">
      <c r="A40" s="22" t="s">
        <v>39</v>
      </c>
      <c r="B40" s="107">
        <v>575</v>
      </c>
      <c r="C40" s="107">
        <v>931</v>
      </c>
      <c r="D40" s="107">
        <f>56+804</f>
        <v>860</v>
      </c>
      <c r="E40" s="107">
        <v>2593</v>
      </c>
      <c r="F40" s="107">
        <v>2520</v>
      </c>
      <c r="G40" s="107">
        <v>225</v>
      </c>
      <c r="H40" s="107">
        <v>789</v>
      </c>
      <c r="I40" s="107">
        <v>425</v>
      </c>
      <c r="J40" s="107">
        <v>201</v>
      </c>
      <c r="K40" s="107">
        <v>171</v>
      </c>
      <c r="L40" s="107">
        <v>3410</v>
      </c>
      <c r="M40" s="107">
        <v>674</v>
      </c>
      <c r="N40" s="29">
        <f t="shared" si="6"/>
        <v>13374</v>
      </c>
    </row>
    <row r="41" spans="1:14" ht="19.5" thickBot="1">
      <c r="A41" s="23" t="s">
        <v>23</v>
      </c>
      <c r="B41" s="20">
        <f>B27+B28</f>
        <v>6355</v>
      </c>
      <c r="C41" s="13">
        <f t="shared" ref="C41:M41" si="11">C27+C28</f>
        <v>8197</v>
      </c>
      <c r="D41" s="13">
        <f t="shared" si="11"/>
        <v>3975</v>
      </c>
      <c r="E41" s="13">
        <f t="shared" si="11"/>
        <v>12359</v>
      </c>
      <c r="F41" s="13">
        <f t="shared" si="11"/>
        <v>12127</v>
      </c>
      <c r="G41" s="13">
        <f t="shared" si="11"/>
        <v>11807</v>
      </c>
      <c r="H41" s="13">
        <f t="shared" si="11"/>
        <v>7765</v>
      </c>
      <c r="I41" s="13">
        <f t="shared" si="11"/>
        <v>8046</v>
      </c>
      <c r="J41" s="13">
        <f t="shared" si="11"/>
        <v>7735</v>
      </c>
      <c r="K41" s="13">
        <f t="shared" si="11"/>
        <v>7023</v>
      </c>
      <c r="L41" s="13">
        <f t="shared" si="11"/>
        <v>9436</v>
      </c>
      <c r="M41" s="27">
        <f t="shared" si="11"/>
        <v>7078</v>
      </c>
      <c r="N41" s="30">
        <f>N27+N28</f>
        <v>101903</v>
      </c>
    </row>
    <row r="42" spans="1:14" ht="45" customHeight="1" thickBot="1"/>
    <row r="43" spans="1:14">
      <c r="A43" s="6"/>
      <c r="B43" s="205" t="s">
        <v>35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7" t="s">
        <v>40</v>
      </c>
    </row>
    <row r="44" spans="1:14" ht="16.5" thickBot="1">
      <c r="A44" s="21"/>
      <c r="B44" s="16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9" t="s">
        <v>9</v>
      </c>
      <c r="J44" s="9" t="s">
        <v>10</v>
      </c>
      <c r="K44" s="9" t="s">
        <v>11</v>
      </c>
      <c r="L44" s="9" t="s">
        <v>12</v>
      </c>
      <c r="M44" s="9" t="s">
        <v>13</v>
      </c>
      <c r="N44" s="208"/>
    </row>
    <row r="45" spans="1:14" ht="19.5" thickBot="1">
      <c r="A45" s="14" t="s">
        <v>0</v>
      </c>
      <c r="B45" s="17">
        <v>1241</v>
      </c>
      <c r="C45" s="8">
        <v>993</v>
      </c>
      <c r="D45" s="8">
        <v>798</v>
      </c>
      <c r="E45" s="8">
        <v>1079</v>
      </c>
      <c r="F45" s="8">
        <v>1330</v>
      </c>
      <c r="G45" s="8">
        <v>1562</v>
      </c>
      <c r="H45" s="8">
        <v>1433</v>
      </c>
      <c r="I45" s="8">
        <v>1847</v>
      </c>
      <c r="J45" s="8">
        <v>1843</v>
      </c>
      <c r="K45" s="8">
        <v>1534</v>
      </c>
      <c r="L45" s="8">
        <v>1653</v>
      </c>
      <c r="M45" s="24">
        <v>1251</v>
      </c>
      <c r="N45" s="28">
        <f>SUM(B45:M45)</f>
        <v>16564</v>
      </c>
    </row>
    <row r="46" spans="1:14" ht="19.5" thickBot="1">
      <c r="A46" s="15" t="s">
        <v>1</v>
      </c>
      <c r="B46" s="18">
        <f>B47</f>
        <v>742</v>
      </c>
      <c r="C46" s="18">
        <f t="shared" ref="C46:D46" si="12">C47</f>
        <v>519</v>
      </c>
      <c r="D46" s="18">
        <f t="shared" si="12"/>
        <v>434</v>
      </c>
      <c r="E46" s="18">
        <f>E47+E50</f>
        <v>387</v>
      </c>
      <c r="F46" s="18">
        <f t="shared" ref="F46:M46" si="13">F47+F50</f>
        <v>331</v>
      </c>
      <c r="G46" s="18">
        <f t="shared" si="13"/>
        <v>403</v>
      </c>
      <c r="H46" s="18">
        <f t="shared" si="13"/>
        <v>264</v>
      </c>
      <c r="I46" s="18">
        <f t="shared" si="13"/>
        <v>312</v>
      </c>
      <c r="J46" s="18">
        <f t="shared" si="13"/>
        <v>428</v>
      </c>
      <c r="K46" s="18">
        <f t="shared" si="13"/>
        <v>443</v>
      </c>
      <c r="L46" s="18">
        <f t="shared" si="13"/>
        <v>637</v>
      </c>
      <c r="M46" s="18">
        <f t="shared" si="13"/>
        <v>514</v>
      </c>
      <c r="N46" s="15">
        <f>SUM(B46:M46)</f>
        <v>5414</v>
      </c>
    </row>
    <row r="47" spans="1:14" ht="19.5" thickBot="1">
      <c r="A47" s="7" t="s">
        <v>15</v>
      </c>
      <c r="B47" s="20">
        <f>SUM(B49+B48)</f>
        <v>742</v>
      </c>
      <c r="C47" s="20">
        <f>SUM(C49+C48)</f>
        <v>519</v>
      </c>
      <c r="D47" s="20">
        <f t="shared" ref="D47:N47" si="14">SUM(D49+D48)</f>
        <v>434</v>
      </c>
      <c r="E47" s="20">
        <f t="shared" si="14"/>
        <v>331</v>
      </c>
      <c r="F47" s="20">
        <f t="shared" si="14"/>
        <v>277</v>
      </c>
      <c r="G47" s="20">
        <f t="shared" si="14"/>
        <v>291</v>
      </c>
      <c r="H47" s="20">
        <f t="shared" si="14"/>
        <v>184</v>
      </c>
      <c r="I47" s="20">
        <f t="shared" si="14"/>
        <v>230</v>
      </c>
      <c r="J47" s="20">
        <f t="shared" si="14"/>
        <v>338</v>
      </c>
      <c r="K47" s="20">
        <f t="shared" si="14"/>
        <v>364</v>
      </c>
      <c r="L47" s="20">
        <f t="shared" si="14"/>
        <v>550</v>
      </c>
      <c r="M47" s="20">
        <f t="shared" si="14"/>
        <v>433</v>
      </c>
      <c r="N47" s="116">
        <f t="shared" si="14"/>
        <v>4693</v>
      </c>
    </row>
    <row r="48" spans="1:14">
      <c r="A48" s="114" t="s">
        <v>48</v>
      </c>
      <c r="B48" s="115">
        <v>230</v>
      </c>
      <c r="C48" s="115">
        <v>132</v>
      </c>
      <c r="D48" s="115">
        <v>109</v>
      </c>
      <c r="E48" s="115">
        <v>74</v>
      </c>
      <c r="F48" s="115">
        <v>15</v>
      </c>
      <c r="G48" s="115"/>
      <c r="H48" s="115"/>
      <c r="I48" s="115"/>
      <c r="J48" s="115">
        <v>118</v>
      </c>
      <c r="K48" s="115">
        <v>133</v>
      </c>
      <c r="L48" s="115">
        <v>143</v>
      </c>
      <c r="M48" s="115">
        <v>78</v>
      </c>
      <c r="N48" s="29">
        <f>SUM(B48:M48)</f>
        <v>1032</v>
      </c>
    </row>
    <row r="49" spans="1:14" ht="19.5" thickBot="1">
      <c r="A49" s="22" t="s">
        <v>17</v>
      </c>
      <c r="B49" s="113">
        <v>512</v>
      </c>
      <c r="C49" s="113">
        <f>202+185</f>
        <v>387</v>
      </c>
      <c r="D49" s="113">
        <f>150+175</f>
        <v>325</v>
      </c>
      <c r="E49" s="113">
        <v>257</v>
      </c>
      <c r="F49" s="113">
        <v>262</v>
      </c>
      <c r="G49" s="113">
        <v>291</v>
      </c>
      <c r="H49" s="113">
        <v>184</v>
      </c>
      <c r="I49" s="113">
        <v>230</v>
      </c>
      <c r="J49" s="113">
        <v>220</v>
      </c>
      <c r="K49" s="113">
        <v>231</v>
      </c>
      <c r="L49" s="113">
        <v>407</v>
      </c>
      <c r="M49" s="113">
        <v>355</v>
      </c>
      <c r="N49" s="29">
        <f>SUM(B49:M49)</f>
        <v>3661</v>
      </c>
    </row>
    <row r="50" spans="1:14" ht="19.5" thickBot="1">
      <c r="A50" s="7" t="s">
        <v>73</v>
      </c>
      <c r="B50" s="33"/>
      <c r="C50" s="33"/>
      <c r="D50" s="33"/>
      <c r="E50" s="33">
        <f>E51</f>
        <v>56</v>
      </c>
      <c r="F50" s="33">
        <f t="shared" ref="F50:M50" si="15">F51</f>
        <v>54</v>
      </c>
      <c r="G50" s="33">
        <f t="shared" si="15"/>
        <v>112</v>
      </c>
      <c r="H50" s="33">
        <f t="shared" si="15"/>
        <v>80</v>
      </c>
      <c r="I50" s="33">
        <f t="shared" si="15"/>
        <v>82</v>
      </c>
      <c r="J50" s="33">
        <f t="shared" si="15"/>
        <v>90</v>
      </c>
      <c r="K50" s="33">
        <f t="shared" si="15"/>
        <v>79</v>
      </c>
      <c r="L50" s="33">
        <f t="shared" si="15"/>
        <v>87</v>
      </c>
      <c r="M50" s="33">
        <f t="shared" si="15"/>
        <v>81</v>
      </c>
      <c r="N50" s="29">
        <f t="shared" ref="N50:N51" si="16">SUM(B50:M50)</f>
        <v>721</v>
      </c>
    </row>
    <row r="51" spans="1:14" ht="19.5" thickBot="1">
      <c r="A51" s="102" t="s">
        <v>71</v>
      </c>
      <c r="B51" s="111"/>
      <c r="C51" s="111"/>
      <c r="D51" s="111"/>
      <c r="E51" s="111">
        <v>56</v>
      </c>
      <c r="F51" s="111">
        <v>54</v>
      </c>
      <c r="G51" s="111">
        <v>112</v>
      </c>
      <c r="H51" s="111">
        <v>80</v>
      </c>
      <c r="I51" s="111">
        <v>82</v>
      </c>
      <c r="J51" s="111">
        <v>90</v>
      </c>
      <c r="K51" s="111">
        <v>79</v>
      </c>
      <c r="L51" s="111">
        <v>87</v>
      </c>
      <c r="M51" s="111">
        <v>81</v>
      </c>
      <c r="N51" s="29">
        <f t="shared" si="16"/>
        <v>721</v>
      </c>
    </row>
    <row r="52" spans="1:14" ht="19.5" thickBot="1">
      <c r="A52" s="7" t="s">
        <v>23</v>
      </c>
      <c r="B52" s="33">
        <f>B45+B46</f>
        <v>1983</v>
      </c>
      <c r="C52" s="33">
        <f>C45+C46</f>
        <v>1512</v>
      </c>
      <c r="D52" s="33">
        <f t="shared" ref="D52:M52" si="17">D45+D46</f>
        <v>1232</v>
      </c>
      <c r="E52" s="33">
        <f t="shared" si="17"/>
        <v>1466</v>
      </c>
      <c r="F52" s="33">
        <f t="shared" si="17"/>
        <v>1661</v>
      </c>
      <c r="G52" s="33">
        <f t="shared" si="17"/>
        <v>1965</v>
      </c>
      <c r="H52" s="33">
        <f t="shared" si="17"/>
        <v>1697</v>
      </c>
      <c r="I52" s="33">
        <f t="shared" si="17"/>
        <v>2159</v>
      </c>
      <c r="J52" s="33">
        <f t="shared" si="17"/>
        <v>2271</v>
      </c>
      <c r="K52" s="33">
        <f t="shared" si="17"/>
        <v>1977</v>
      </c>
      <c r="L52" s="33">
        <f t="shared" si="17"/>
        <v>2290</v>
      </c>
      <c r="M52" s="33">
        <f t="shared" si="17"/>
        <v>1765</v>
      </c>
      <c r="N52" s="34">
        <f>SUM(B52:M52)</f>
        <v>21978</v>
      </c>
    </row>
    <row r="53" spans="1:14" ht="28.5" customHeight="1" thickBot="1"/>
    <row r="54" spans="1:14">
      <c r="A54" s="6"/>
      <c r="B54" s="205" t="s">
        <v>36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7" t="s">
        <v>40</v>
      </c>
    </row>
    <row r="55" spans="1:14" ht="16.5" thickBot="1">
      <c r="A55" s="21"/>
      <c r="B55" s="16" t="s">
        <v>2</v>
      </c>
      <c r="C55" s="9" t="s">
        <v>3</v>
      </c>
      <c r="D55" s="9" t="s">
        <v>4</v>
      </c>
      <c r="E55" s="9" t="s">
        <v>5</v>
      </c>
      <c r="F55" s="9" t="s">
        <v>6</v>
      </c>
      <c r="G55" s="9" t="s">
        <v>7</v>
      </c>
      <c r="H55" s="9" t="s">
        <v>8</v>
      </c>
      <c r="I55" s="9" t="s">
        <v>9</v>
      </c>
      <c r="J55" s="9" t="s">
        <v>10</v>
      </c>
      <c r="K55" s="9" t="s">
        <v>11</v>
      </c>
      <c r="L55" s="9" t="s">
        <v>12</v>
      </c>
      <c r="M55" s="9" t="s">
        <v>13</v>
      </c>
      <c r="N55" s="208"/>
    </row>
    <row r="56" spans="1:14" ht="19.5" thickBot="1">
      <c r="A56" s="14" t="s">
        <v>0</v>
      </c>
      <c r="B56" s="17">
        <v>0</v>
      </c>
      <c r="C56" s="8">
        <v>1151</v>
      </c>
      <c r="D56" s="8">
        <v>689</v>
      </c>
      <c r="E56" s="8">
        <v>816</v>
      </c>
      <c r="F56" s="8">
        <v>949</v>
      </c>
      <c r="G56" s="8">
        <v>1853</v>
      </c>
      <c r="H56" s="8">
        <v>2488</v>
      </c>
      <c r="I56" s="8">
        <v>2391</v>
      </c>
      <c r="J56" s="8">
        <v>1669</v>
      </c>
      <c r="K56" s="8">
        <v>2514</v>
      </c>
      <c r="L56" s="8">
        <v>2536</v>
      </c>
      <c r="M56" s="24">
        <v>203</v>
      </c>
      <c r="N56" s="28">
        <f>SUM(B56:M56)</f>
        <v>17259</v>
      </c>
    </row>
    <row r="57" spans="1:14" ht="19.5" thickBot="1">
      <c r="A57" s="44" t="s">
        <v>80</v>
      </c>
      <c r="B57" s="17"/>
      <c r="C57" s="17"/>
      <c r="D57" s="17"/>
      <c r="E57" s="17"/>
      <c r="F57" s="17"/>
      <c r="G57" s="17"/>
      <c r="H57" s="17">
        <v>762</v>
      </c>
      <c r="I57" s="17"/>
      <c r="J57" s="17"/>
      <c r="K57" s="17"/>
      <c r="L57" s="17"/>
      <c r="M57" s="118"/>
      <c r="N57" s="28">
        <f>SUM(B57:M57)</f>
        <v>762</v>
      </c>
    </row>
    <row r="58" spans="1:14" ht="19.5" thickBot="1">
      <c r="A58" s="117" t="s">
        <v>1</v>
      </c>
      <c r="B58" s="74">
        <f t="shared" ref="B58:E58" si="18">B61+B59</f>
        <v>427</v>
      </c>
      <c r="C58" s="17">
        <f t="shared" si="18"/>
        <v>375</v>
      </c>
      <c r="D58" s="17">
        <f t="shared" si="18"/>
        <v>329</v>
      </c>
      <c r="E58" s="17">
        <f t="shared" si="18"/>
        <v>250</v>
      </c>
      <c r="F58" s="17">
        <f>F61+F59+F60</f>
        <v>187</v>
      </c>
      <c r="G58" s="17">
        <f t="shared" ref="G58:M58" si="19">G61+G59+G60</f>
        <v>194</v>
      </c>
      <c r="H58" s="17">
        <f t="shared" si="19"/>
        <v>215</v>
      </c>
      <c r="I58" s="17">
        <f t="shared" si="19"/>
        <v>214</v>
      </c>
      <c r="J58" s="17">
        <f t="shared" si="19"/>
        <v>281</v>
      </c>
      <c r="K58" s="17">
        <f t="shared" si="19"/>
        <v>401</v>
      </c>
      <c r="L58" s="17">
        <f t="shared" si="19"/>
        <v>431</v>
      </c>
      <c r="M58" s="17">
        <f t="shared" si="19"/>
        <v>364</v>
      </c>
      <c r="N58" s="75">
        <f>SUM(B58:M58)</f>
        <v>3668</v>
      </c>
    </row>
    <row r="59" spans="1:14">
      <c r="A59" s="114" t="s">
        <v>48</v>
      </c>
      <c r="B59" s="76">
        <v>213</v>
      </c>
      <c r="C59" s="76">
        <v>187</v>
      </c>
      <c r="D59" s="76">
        <v>147</v>
      </c>
      <c r="E59" s="76">
        <v>107</v>
      </c>
      <c r="F59" s="76"/>
      <c r="G59" s="76"/>
      <c r="H59" s="76"/>
      <c r="I59" s="76"/>
      <c r="J59" s="76">
        <v>78</v>
      </c>
      <c r="K59" s="76">
        <v>143</v>
      </c>
      <c r="L59" s="76">
        <v>183</v>
      </c>
      <c r="M59" s="76">
        <v>172</v>
      </c>
      <c r="N59" s="73">
        <f t="shared" ref="N59:N61" si="20">SUM(B59:M59)</f>
        <v>1230</v>
      </c>
    </row>
    <row r="60" spans="1:14">
      <c r="A60" s="102" t="s">
        <v>71</v>
      </c>
      <c r="B60" s="76"/>
      <c r="C60" s="76"/>
      <c r="D60" s="76"/>
      <c r="E60" s="76"/>
      <c r="F60" s="76">
        <v>76</v>
      </c>
      <c r="G60" s="76">
        <v>36</v>
      </c>
      <c r="H60" s="76">
        <v>62</v>
      </c>
      <c r="I60" s="76">
        <v>66</v>
      </c>
      <c r="J60" s="76">
        <v>73</v>
      </c>
      <c r="K60" s="76">
        <v>95</v>
      </c>
      <c r="L60" s="76">
        <v>97</v>
      </c>
      <c r="M60" s="76">
        <v>87</v>
      </c>
      <c r="N60" s="73">
        <f t="shared" si="20"/>
        <v>592</v>
      </c>
    </row>
    <row r="61" spans="1:14">
      <c r="A61" s="46" t="s">
        <v>32</v>
      </c>
      <c r="B61" s="49">
        <v>214</v>
      </c>
      <c r="C61" s="49">
        <v>188</v>
      </c>
      <c r="D61" s="49">
        <v>182</v>
      </c>
      <c r="E61" s="49">
        <v>143</v>
      </c>
      <c r="F61" s="49">
        <v>111</v>
      </c>
      <c r="G61" s="49">
        <v>158</v>
      </c>
      <c r="H61" s="49">
        <v>153</v>
      </c>
      <c r="I61" s="49">
        <v>148</v>
      </c>
      <c r="J61" s="49">
        <v>130</v>
      </c>
      <c r="K61" s="49">
        <v>163</v>
      </c>
      <c r="L61" s="49">
        <v>151</v>
      </c>
      <c r="M61" s="49">
        <v>105</v>
      </c>
      <c r="N61" s="37">
        <f t="shared" si="20"/>
        <v>1846</v>
      </c>
    </row>
    <row r="62" spans="1:14">
      <c r="A62" s="35" t="s">
        <v>92</v>
      </c>
      <c r="B62" s="31">
        <f>B59+B47+B29+B8</f>
        <v>5393</v>
      </c>
      <c r="C62" s="31">
        <f>C59+C47+C29+C8</f>
        <v>4429</v>
      </c>
      <c r="D62" s="31">
        <f t="shared" ref="D62:M62" si="21">D59+D47+D29+D8</f>
        <v>3570</v>
      </c>
      <c r="E62" s="31">
        <f t="shared" si="21"/>
        <v>3358</v>
      </c>
      <c r="F62" s="31">
        <f t="shared" si="21"/>
        <v>1344</v>
      </c>
      <c r="G62" s="31">
        <f t="shared" si="21"/>
        <v>465</v>
      </c>
      <c r="H62" s="31">
        <f t="shared" si="21"/>
        <v>386</v>
      </c>
      <c r="I62" s="31">
        <f t="shared" si="21"/>
        <v>462</v>
      </c>
      <c r="J62" s="31">
        <f t="shared" si="21"/>
        <v>1690</v>
      </c>
      <c r="K62" s="31">
        <f>K59+K47+K29+K8</f>
        <v>2539</v>
      </c>
      <c r="L62" s="31">
        <f t="shared" si="21"/>
        <v>3094</v>
      </c>
      <c r="M62" s="31">
        <f t="shared" si="21"/>
        <v>3221</v>
      </c>
      <c r="N62" s="31">
        <f>N59+N47+N29+N8</f>
        <v>29951</v>
      </c>
    </row>
    <row r="63" spans="1:14">
      <c r="A63" s="114" t="s">
        <v>48</v>
      </c>
      <c r="B63" s="31">
        <f>B59+B48+B11</f>
        <v>1540</v>
      </c>
      <c r="C63" s="31">
        <f t="shared" ref="C63:N63" si="22">C59+C48+C11</f>
        <v>911</v>
      </c>
      <c r="D63" s="31">
        <f t="shared" si="22"/>
        <v>715</v>
      </c>
      <c r="E63" s="31">
        <f t="shared" si="22"/>
        <v>614</v>
      </c>
      <c r="F63" s="31">
        <f t="shared" si="22"/>
        <v>61</v>
      </c>
      <c r="G63" s="31">
        <f t="shared" si="22"/>
        <v>0</v>
      </c>
      <c r="H63" s="31">
        <f t="shared" si="22"/>
        <v>0</v>
      </c>
      <c r="I63" s="31">
        <f t="shared" si="22"/>
        <v>0</v>
      </c>
      <c r="J63" s="31">
        <f t="shared" si="22"/>
        <v>514</v>
      </c>
      <c r="K63" s="31">
        <f t="shared" si="22"/>
        <v>530</v>
      </c>
      <c r="L63" s="31">
        <f t="shared" si="22"/>
        <v>862</v>
      </c>
      <c r="M63" s="31">
        <f t="shared" si="22"/>
        <v>821</v>
      </c>
      <c r="N63" s="31">
        <f t="shared" si="22"/>
        <v>6568</v>
      </c>
    </row>
    <row r="64" spans="1:14">
      <c r="A64" s="44" t="s">
        <v>80</v>
      </c>
      <c r="B64" s="77">
        <f t="shared" ref="B64:G64" si="23">B57</f>
        <v>0</v>
      </c>
      <c r="C64" s="77">
        <f t="shared" si="23"/>
        <v>0</v>
      </c>
      <c r="D64" s="77">
        <f t="shared" si="23"/>
        <v>0</v>
      </c>
      <c r="E64" s="77">
        <f t="shared" si="23"/>
        <v>0</v>
      </c>
      <c r="F64" s="77">
        <f t="shared" si="23"/>
        <v>0</v>
      </c>
      <c r="G64" s="77">
        <f t="shared" si="23"/>
        <v>0</v>
      </c>
      <c r="H64" s="77">
        <f>H57</f>
        <v>762</v>
      </c>
      <c r="I64" s="77">
        <f t="shared" ref="I64:N64" si="24">I57</f>
        <v>0</v>
      </c>
      <c r="J64" s="77">
        <f t="shared" si="24"/>
        <v>0</v>
      </c>
      <c r="K64" s="77">
        <f t="shared" si="24"/>
        <v>0</v>
      </c>
      <c r="L64" s="77">
        <f t="shared" si="24"/>
        <v>0</v>
      </c>
      <c r="M64" s="77">
        <f t="shared" si="24"/>
        <v>0</v>
      </c>
      <c r="N64" s="77">
        <f t="shared" si="24"/>
        <v>762</v>
      </c>
    </row>
    <row r="65" spans="1:19">
      <c r="A65" s="3" t="s">
        <v>77</v>
      </c>
      <c r="B65" s="3">
        <f t="shared" ref="B65:M65" si="25">B6+B45+B56+B27</f>
        <v>15114</v>
      </c>
      <c r="C65" s="3">
        <f t="shared" si="25"/>
        <v>16609</v>
      </c>
      <c r="D65" s="3">
        <f t="shared" si="25"/>
        <v>11630</v>
      </c>
      <c r="E65" s="3">
        <f t="shared" si="25"/>
        <v>20962</v>
      </c>
      <c r="F65" s="3">
        <f t="shared" si="25"/>
        <v>20348</v>
      </c>
      <c r="G65" s="3">
        <f t="shared" si="25"/>
        <v>17284</v>
      </c>
      <c r="H65" s="3">
        <f t="shared" si="25"/>
        <v>18811</v>
      </c>
      <c r="I65" s="3">
        <f t="shared" si="25"/>
        <v>22206</v>
      </c>
      <c r="J65" s="3">
        <f t="shared" si="25"/>
        <v>25798</v>
      </c>
      <c r="K65" s="3">
        <f t="shared" si="25"/>
        <v>22715</v>
      </c>
      <c r="L65" s="3">
        <f t="shared" si="25"/>
        <v>23528</v>
      </c>
      <c r="M65" s="3">
        <f t="shared" si="25"/>
        <v>19229</v>
      </c>
      <c r="N65" s="3">
        <f>N6+N45+N56+N27</f>
        <v>234234</v>
      </c>
    </row>
    <row r="66" spans="1:19">
      <c r="A66" s="3" t="s">
        <v>78</v>
      </c>
      <c r="B66" s="36">
        <f t="shared" ref="B66:M66" si="26">B7+B46+B28+B58</f>
        <v>8935</v>
      </c>
      <c r="C66" s="36">
        <f t="shared" si="26"/>
        <v>6851</v>
      </c>
      <c r="D66" s="36">
        <f t="shared" si="26"/>
        <v>5923</v>
      </c>
      <c r="E66" s="36">
        <f t="shared" si="26"/>
        <v>7803</v>
      </c>
      <c r="F66" s="36">
        <f t="shared" si="26"/>
        <v>8338</v>
      </c>
      <c r="G66" s="36">
        <f t="shared" si="26"/>
        <v>8388</v>
      </c>
      <c r="H66" s="36">
        <f t="shared" si="26"/>
        <v>4881</v>
      </c>
      <c r="I66" s="36">
        <f t="shared" si="26"/>
        <v>3984</v>
      </c>
      <c r="J66" s="36">
        <f t="shared" si="26"/>
        <v>5602</v>
      </c>
      <c r="K66" s="36">
        <f t="shared" si="26"/>
        <v>5787</v>
      </c>
      <c r="L66" s="36">
        <f t="shared" si="26"/>
        <v>9907</v>
      </c>
      <c r="M66" s="36">
        <f t="shared" si="26"/>
        <v>8035</v>
      </c>
      <c r="N66" s="36">
        <f>N7+N46+N28+N58</f>
        <v>84434</v>
      </c>
    </row>
    <row r="67" spans="1:19">
      <c r="A67" s="3" t="s">
        <v>72</v>
      </c>
      <c r="B67" s="107">
        <f>B66-B62</f>
        <v>3542</v>
      </c>
      <c r="C67" s="109">
        <f t="shared" ref="C67:N67" si="27">C66-C62</f>
        <v>2422</v>
      </c>
      <c r="D67" s="109">
        <f t="shared" si="27"/>
        <v>2353</v>
      </c>
      <c r="E67" s="109">
        <f t="shared" si="27"/>
        <v>4445</v>
      </c>
      <c r="F67" s="109">
        <f t="shared" si="27"/>
        <v>6994</v>
      </c>
      <c r="G67" s="109">
        <f t="shared" si="27"/>
        <v>7923</v>
      </c>
      <c r="H67" s="109">
        <f t="shared" si="27"/>
        <v>4495</v>
      </c>
      <c r="I67" s="109">
        <f t="shared" si="27"/>
        <v>3522</v>
      </c>
      <c r="J67" s="109">
        <f t="shared" si="27"/>
        <v>3912</v>
      </c>
      <c r="K67" s="109">
        <f t="shared" si="27"/>
        <v>3248</v>
      </c>
      <c r="L67" s="109">
        <f t="shared" si="27"/>
        <v>6813</v>
      </c>
      <c r="M67" s="109">
        <f t="shared" si="27"/>
        <v>4814</v>
      </c>
      <c r="N67" s="109">
        <f t="shared" si="27"/>
        <v>54483</v>
      </c>
    </row>
    <row r="68" spans="1:19" ht="15.75">
      <c r="A68" s="4" t="s">
        <v>79</v>
      </c>
      <c r="B68" s="105">
        <f t="shared" ref="B68:G68" si="28">B66+B65+B64</f>
        <v>24049</v>
      </c>
      <c r="C68" s="105">
        <f t="shared" si="28"/>
        <v>23460</v>
      </c>
      <c r="D68" s="105">
        <f t="shared" si="28"/>
        <v>17553</v>
      </c>
      <c r="E68" s="105">
        <f t="shared" si="28"/>
        <v>28765</v>
      </c>
      <c r="F68" s="105">
        <f t="shared" si="28"/>
        <v>28686</v>
      </c>
      <c r="G68" s="105">
        <f t="shared" si="28"/>
        <v>25672</v>
      </c>
      <c r="H68" s="105">
        <f>H66+H65+H64</f>
        <v>24454</v>
      </c>
      <c r="I68" s="105">
        <f t="shared" ref="I68:N68" si="29">I66+I65+I64</f>
        <v>26190</v>
      </c>
      <c r="J68" s="105">
        <f t="shared" si="29"/>
        <v>31400</v>
      </c>
      <c r="K68" s="105">
        <f t="shared" si="29"/>
        <v>28502</v>
      </c>
      <c r="L68" s="105">
        <f t="shared" si="29"/>
        <v>33435</v>
      </c>
      <c r="M68" s="105">
        <f t="shared" si="29"/>
        <v>27264</v>
      </c>
      <c r="N68" s="105">
        <f t="shared" si="29"/>
        <v>319430</v>
      </c>
    </row>
    <row r="69" spans="1:19" ht="19.5" thickBot="1">
      <c r="A69" s="210" t="s">
        <v>43</v>
      </c>
      <c r="B69" s="210"/>
      <c r="C69" s="210"/>
      <c r="D69" s="210"/>
      <c r="E69" s="210"/>
      <c r="F69" s="210"/>
      <c r="G69" s="210"/>
      <c r="M69" s="107" t="s">
        <v>67</v>
      </c>
      <c r="N69" s="1">
        <f>N11+N48+N59</f>
        <v>6568</v>
      </c>
    </row>
    <row r="70" spans="1:19" ht="19.5" thickBot="1">
      <c r="A70" s="82" t="s">
        <v>94</v>
      </c>
      <c r="B70" s="83"/>
      <c r="C70" s="213" t="s">
        <v>61</v>
      </c>
      <c r="D70" s="213"/>
      <c r="E70" s="213"/>
      <c r="F70" s="213"/>
      <c r="G70" s="213"/>
      <c r="K70" s="214" t="s">
        <v>70</v>
      </c>
      <c r="L70" s="214"/>
      <c r="M70" s="214"/>
      <c r="N70" s="1">
        <f>N8+N29+N47+N59</f>
        <v>29951</v>
      </c>
    </row>
    <row r="71" spans="1:19" s="107" customFormat="1" ht="19.5" thickBot="1">
      <c r="A71" s="79" t="s">
        <v>1</v>
      </c>
      <c r="B71" s="84">
        <f>SUM(B72:B77)</f>
        <v>29951</v>
      </c>
      <c r="N71" s="1"/>
      <c r="O71" s="1"/>
      <c r="P71" s="1"/>
      <c r="Q71" s="1"/>
      <c r="R71" s="1"/>
      <c r="S71" s="1"/>
    </row>
    <row r="72" spans="1:19" s="107" customFormat="1">
      <c r="A72" s="70" t="s">
        <v>16</v>
      </c>
      <c r="B72" s="85">
        <f>N9+N30</f>
        <v>1387</v>
      </c>
      <c r="N72" s="1"/>
      <c r="O72" s="1"/>
      <c r="P72" s="1"/>
      <c r="Q72" s="1"/>
      <c r="R72" s="1"/>
      <c r="S72" s="1"/>
    </row>
    <row r="73" spans="1:19" s="107" customFormat="1">
      <c r="A73" s="71" t="s">
        <v>28</v>
      </c>
      <c r="B73" s="85">
        <f>N10+N31</f>
        <v>0</v>
      </c>
      <c r="E73" s="110"/>
      <c r="F73" s="215" t="s">
        <v>62</v>
      </c>
      <c r="G73" s="215"/>
      <c r="H73" s="77">
        <f>B72+B73+B74+B75+B76+B77</f>
        <v>29951</v>
      </c>
      <c r="N73" s="1"/>
      <c r="O73" s="1"/>
      <c r="P73" s="1"/>
      <c r="Q73" s="1"/>
      <c r="R73" s="1"/>
      <c r="S73" s="1"/>
    </row>
    <row r="74" spans="1:19" s="107" customFormat="1">
      <c r="A74" s="71" t="s">
        <v>29</v>
      </c>
      <c r="B74" s="85">
        <f>N12+N32</f>
        <v>16524</v>
      </c>
      <c r="F74" s="215" t="s">
        <v>63</v>
      </c>
      <c r="G74" s="215"/>
      <c r="H74" s="77">
        <f>B74</f>
        <v>16524</v>
      </c>
      <c r="N74" s="1"/>
      <c r="O74" s="1"/>
      <c r="P74" s="1"/>
      <c r="Q74" s="1"/>
      <c r="R74" s="1"/>
      <c r="S74" s="1"/>
    </row>
    <row r="75" spans="1:19" s="107" customFormat="1">
      <c r="A75" s="71" t="s">
        <v>18</v>
      </c>
      <c r="B75" s="85">
        <f>N14+N33</f>
        <v>641</v>
      </c>
      <c r="F75" s="216" t="s">
        <v>64</v>
      </c>
      <c r="G75" s="216"/>
      <c r="H75" s="77">
        <f>B79-H74</f>
        <v>31081</v>
      </c>
      <c r="N75" s="1"/>
      <c r="O75" s="1"/>
      <c r="P75" s="1"/>
      <c r="Q75" s="1"/>
      <c r="R75" s="1"/>
      <c r="S75" s="1"/>
    </row>
    <row r="76" spans="1:19" s="107" customFormat="1">
      <c r="A76" s="71" t="s">
        <v>17</v>
      </c>
      <c r="B76" s="85">
        <f>N13+N49</f>
        <v>4831</v>
      </c>
      <c r="N76" s="1"/>
      <c r="O76" s="1"/>
      <c r="P76" s="1"/>
      <c r="Q76" s="1"/>
      <c r="R76" s="1"/>
      <c r="S76" s="1"/>
    </row>
    <row r="77" spans="1:19" s="107" customFormat="1">
      <c r="A77" s="80" t="s">
        <v>48</v>
      </c>
      <c r="B77" s="85">
        <f>N11+N48+N59</f>
        <v>6568</v>
      </c>
      <c r="N77" s="1"/>
      <c r="O77" s="1"/>
      <c r="P77" s="1"/>
      <c r="Q77" s="1"/>
      <c r="R77" s="1"/>
      <c r="S77" s="1"/>
    </row>
    <row r="78" spans="1:19" s="107" customFormat="1">
      <c r="A78" s="78" t="s">
        <v>32</v>
      </c>
      <c r="B78" s="84">
        <f>N18+N37+N61</f>
        <v>17654</v>
      </c>
      <c r="N78" s="1"/>
      <c r="O78" s="1"/>
      <c r="P78" s="1"/>
      <c r="Q78" s="1"/>
      <c r="R78" s="1"/>
      <c r="S78" s="1"/>
    </row>
    <row r="79" spans="1:19" s="107" customFormat="1">
      <c r="A79" s="87" t="s">
        <v>73</v>
      </c>
      <c r="B79" s="84">
        <f>B71+B78</f>
        <v>47605</v>
      </c>
      <c r="N79" s="1"/>
      <c r="O79" s="1"/>
      <c r="P79" s="1"/>
      <c r="Q79" s="1"/>
      <c r="R79" s="1"/>
      <c r="S79" s="1"/>
    </row>
    <row r="80" spans="1:19" s="107" customFormat="1">
      <c r="A80" s="71" t="s">
        <v>74</v>
      </c>
      <c r="B80" s="88">
        <v>0</v>
      </c>
      <c r="N80" s="1"/>
      <c r="O80" s="1"/>
      <c r="P80" s="1"/>
      <c r="Q80" s="1"/>
      <c r="R80" s="1"/>
      <c r="S80" s="1"/>
    </row>
    <row r="81" spans="1:19" s="107" customFormat="1">
      <c r="A81" s="71" t="s">
        <v>75</v>
      </c>
      <c r="B81" s="89">
        <f>N17+N39</f>
        <v>12660</v>
      </c>
      <c r="N81" s="1"/>
      <c r="O81" s="1"/>
      <c r="P81" s="1"/>
      <c r="Q81" s="1"/>
      <c r="R81" s="1"/>
      <c r="S81" s="1"/>
    </row>
    <row r="82" spans="1:19" s="107" customFormat="1">
      <c r="A82" s="71" t="s">
        <v>71</v>
      </c>
      <c r="B82" s="89">
        <f>N22+N35+N51+N60</f>
        <v>3921</v>
      </c>
      <c r="N82" s="1"/>
      <c r="O82" s="1"/>
      <c r="P82" s="1"/>
      <c r="Q82" s="1"/>
      <c r="R82" s="1"/>
      <c r="S82" s="1"/>
    </row>
    <row r="83" spans="1:19" s="107" customFormat="1">
      <c r="A83" s="71" t="s">
        <v>20</v>
      </c>
      <c r="B83" s="90">
        <f>N16+N36</f>
        <v>1695</v>
      </c>
      <c r="N83" s="1"/>
      <c r="O83" s="1"/>
      <c r="P83" s="1"/>
      <c r="Q83" s="1"/>
      <c r="R83" s="1"/>
      <c r="S83" s="1"/>
    </row>
    <row r="84" spans="1:19" s="107" customFormat="1">
      <c r="A84" s="87" t="s">
        <v>56</v>
      </c>
      <c r="B84" s="84">
        <f>SUM(B80:B83)</f>
        <v>18276</v>
      </c>
      <c r="N84" s="1"/>
      <c r="O84" s="1"/>
      <c r="P84" s="1"/>
      <c r="Q84" s="1"/>
      <c r="R84" s="1"/>
      <c r="S84" s="1"/>
    </row>
    <row r="85" spans="1:19" s="107" customFormat="1">
      <c r="A85" s="71" t="s">
        <v>39</v>
      </c>
      <c r="B85" s="88">
        <f>N40</f>
        <v>13374</v>
      </c>
      <c r="N85" s="1"/>
      <c r="O85" s="1"/>
      <c r="P85" s="1"/>
      <c r="Q85" s="1"/>
      <c r="R85" s="1"/>
      <c r="S85" s="1"/>
    </row>
    <row r="86" spans="1:19">
      <c r="A86" s="71" t="s">
        <v>34</v>
      </c>
      <c r="B86" s="89">
        <f>N21</f>
        <v>1852</v>
      </c>
    </row>
    <row r="87" spans="1:19">
      <c r="A87" s="71" t="s">
        <v>21</v>
      </c>
      <c r="B87" s="91"/>
    </row>
    <row r="88" spans="1:19">
      <c r="A88" s="87" t="s">
        <v>57</v>
      </c>
      <c r="B88" s="92">
        <f>SUM(B85:B87)</f>
        <v>15226</v>
      </c>
    </row>
    <row r="89" spans="1:19" ht="21" customHeight="1">
      <c r="A89" s="71" t="s">
        <v>22</v>
      </c>
      <c r="B89" s="88"/>
    </row>
    <row r="90" spans="1:19">
      <c r="A90" s="71" t="s">
        <v>50</v>
      </c>
      <c r="B90" s="89">
        <f>N19</f>
        <v>1132</v>
      </c>
    </row>
    <row r="91" spans="1:19">
      <c r="A91" s="71" t="s">
        <v>30</v>
      </c>
      <c r="B91" s="91">
        <f>N20+N38</f>
        <v>2195</v>
      </c>
    </row>
    <row r="92" spans="1:19">
      <c r="A92" s="87" t="s">
        <v>58</v>
      </c>
      <c r="B92" s="84">
        <f>SUM(B89:B91)</f>
        <v>3327</v>
      </c>
    </row>
    <row r="93" spans="1:19" ht="19.5" thickBot="1">
      <c r="A93" s="93" t="s">
        <v>23</v>
      </c>
      <c r="B93" s="94">
        <f>B79+B84+B88+B92</f>
        <v>84434</v>
      </c>
    </row>
    <row r="94" spans="1:19" ht="52.5" customHeight="1">
      <c r="A94" s="209" t="s">
        <v>60</v>
      </c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67"/>
      <c r="P94" s="67"/>
    </row>
    <row r="95" spans="1:19" ht="19.5" thickBot="1"/>
    <row r="96" spans="1:19">
      <c r="A96" s="6"/>
      <c r="B96" s="205" t="s">
        <v>14</v>
      </c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7" t="s">
        <v>40</v>
      </c>
    </row>
    <row r="97" spans="1:14" ht="16.5" thickBot="1">
      <c r="A97" s="21"/>
      <c r="B97" s="16" t="s">
        <v>2</v>
      </c>
      <c r="C97" s="9" t="s">
        <v>3</v>
      </c>
      <c r="D97" s="9" t="s">
        <v>4</v>
      </c>
      <c r="E97" s="9" t="s">
        <v>5</v>
      </c>
      <c r="F97" s="9" t="s">
        <v>6</v>
      </c>
      <c r="G97" s="9" t="s">
        <v>7</v>
      </c>
      <c r="H97" s="9" t="s">
        <v>8</v>
      </c>
      <c r="I97" s="9" t="s">
        <v>9</v>
      </c>
      <c r="J97" s="9" t="s">
        <v>10</v>
      </c>
      <c r="K97" s="9" t="s">
        <v>11</v>
      </c>
      <c r="L97" s="9" t="s">
        <v>12</v>
      </c>
      <c r="M97" s="9" t="s">
        <v>13</v>
      </c>
      <c r="N97" s="208"/>
    </row>
    <row r="98" spans="1:14" ht="19.5" thickBot="1">
      <c r="A98" s="14" t="s">
        <v>0</v>
      </c>
      <c r="B98" s="17">
        <v>4764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24"/>
      <c r="N98" s="28">
        <f>SUM(B98:M98)</f>
        <v>4764</v>
      </c>
    </row>
    <row r="99" spans="1:14" ht="19.5" thickBot="1"/>
    <row r="100" spans="1:14">
      <c r="A100" s="6"/>
      <c r="B100" s="205" t="s">
        <v>25</v>
      </c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7" t="s">
        <v>40</v>
      </c>
    </row>
    <row r="101" spans="1:14" ht="16.5" thickBot="1">
      <c r="A101" s="21"/>
      <c r="B101" s="16" t="s">
        <v>2</v>
      </c>
      <c r="C101" s="9" t="s">
        <v>3</v>
      </c>
      <c r="D101" s="9" t="s">
        <v>4</v>
      </c>
      <c r="E101" s="9" t="s">
        <v>5</v>
      </c>
      <c r="F101" s="9" t="s">
        <v>6</v>
      </c>
      <c r="G101" s="9" t="s">
        <v>7</v>
      </c>
      <c r="H101" s="9" t="s">
        <v>8</v>
      </c>
      <c r="I101" s="9" t="s">
        <v>9</v>
      </c>
      <c r="J101" s="9" t="s">
        <v>10</v>
      </c>
      <c r="K101" s="9" t="s">
        <v>11</v>
      </c>
      <c r="L101" s="9" t="s">
        <v>12</v>
      </c>
      <c r="M101" s="9" t="s">
        <v>13</v>
      </c>
      <c r="N101" s="208"/>
    </row>
    <row r="102" spans="1:14" ht="19.5" thickBot="1">
      <c r="A102" s="14" t="s">
        <v>0</v>
      </c>
      <c r="B102" s="17">
        <v>14304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24"/>
      <c r="N102" s="28">
        <f>SUM(B102:M102)</f>
        <v>14304</v>
      </c>
    </row>
    <row r="103" spans="1:14" ht="19.5" thickBot="1"/>
    <row r="104" spans="1:14">
      <c r="A104" s="6"/>
      <c r="B104" s="205" t="s">
        <v>33</v>
      </c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7" t="s">
        <v>40</v>
      </c>
    </row>
    <row r="105" spans="1:14" ht="16.5" thickBot="1">
      <c r="A105" s="21"/>
      <c r="B105" s="16" t="s">
        <v>2</v>
      </c>
      <c r="C105" s="9" t="s">
        <v>3</v>
      </c>
      <c r="D105" s="9" t="s">
        <v>4</v>
      </c>
      <c r="E105" s="9" t="s">
        <v>5</v>
      </c>
      <c r="F105" s="9" t="s">
        <v>6</v>
      </c>
      <c r="G105" s="9" t="s">
        <v>7</v>
      </c>
      <c r="H105" s="9" t="s">
        <v>8</v>
      </c>
      <c r="I105" s="9" t="s">
        <v>9</v>
      </c>
      <c r="J105" s="9" t="s">
        <v>10</v>
      </c>
      <c r="K105" s="9" t="s">
        <v>11</v>
      </c>
      <c r="L105" s="9" t="s">
        <v>12</v>
      </c>
      <c r="M105" s="9" t="s">
        <v>13</v>
      </c>
      <c r="N105" s="208"/>
    </row>
    <row r="106" spans="1:14" ht="19.5" thickBot="1">
      <c r="A106" s="14" t="s">
        <v>0</v>
      </c>
      <c r="B106" s="17">
        <v>7036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24"/>
      <c r="N106" s="28">
        <f>SUM(B106:M106)</f>
        <v>7036</v>
      </c>
    </row>
    <row r="107" spans="1:14" ht="19.5" thickBot="1"/>
    <row r="108" spans="1:14">
      <c r="A108" s="6"/>
      <c r="B108" s="205" t="s">
        <v>35</v>
      </c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7" t="s">
        <v>40</v>
      </c>
    </row>
    <row r="109" spans="1:14" ht="16.5" thickBot="1">
      <c r="A109" s="21"/>
      <c r="B109" s="16" t="s">
        <v>2</v>
      </c>
      <c r="C109" s="9" t="s">
        <v>3</v>
      </c>
      <c r="D109" s="9" t="s">
        <v>4</v>
      </c>
      <c r="E109" s="9" t="s">
        <v>5</v>
      </c>
      <c r="F109" s="9" t="s">
        <v>6</v>
      </c>
      <c r="G109" s="9" t="s">
        <v>7</v>
      </c>
      <c r="H109" s="9" t="s">
        <v>8</v>
      </c>
      <c r="I109" s="9" t="s">
        <v>9</v>
      </c>
      <c r="J109" s="9" t="s">
        <v>10</v>
      </c>
      <c r="K109" s="9" t="s">
        <v>11</v>
      </c>
      <c r="L109" s="9" t="s">
        <v>12</v>
      </c>
      <c r="M109" s="9" t="s">
        <v>13</v>
      </c>
      <c r="N109" s="208"/>
    </row>
    <row r="110" spans="1:14" ht="19.5" thickBot="1">
      <c r="A110" s="14" t="s">
        <v>0</v>
      </c>
      <c r="B110" s="17">
        <v>886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24"/>
      <c r="N110" s="28">
        <f>SUM(B110:M110)</f>
        <v>886</v>
      </c>
    </row>
    <row r="111" spans="1:14" ht="19.5" thickBot="1"/>
    <row r="112" spans="1:14">
      <c r="A112" s="6"/>
      <c r="B112" s="205" t="s">
        <v>36</v>
      </c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7" t="s">
        <v>40</v>
      </c>
    </row>
    <row r="113" spans="1:14" ht="16.5" thickBot="1">
      <c r="A113" s="21"/>
      <c r="B113" s="16" t="s">
        <v>2</v>
      </c>
      <c r="C113" s="9" t="s">
        <v>3</v>
      </c>
      <c r="D113" s="9" t="s">
        <v>4</v>
      </c>
      <c r="E113" s="9" t="s">
        <v>5</v>
      </c>
      <c r="F113" s="9" t="s">
        <v>6</v>
      </c>
      <c r="G113" s="9" t="s">
        <v>7</v>
      </c>
      <c r="H113" s="9" t="s">
        <v>8</v>
      </c>
      <c r="I113" s="9" t="s">
        <v>9</v>
      </c>
      <c r="J113" s="9" t="s">
        <v>10</v>
      </c>
      <c r="K113" s="9" t="s">
        <v>11</v>
      </c>
      <c r="L113" s="9" t="s">
        <v>12</v>
      </c>
      <c r="M113" s="9" t="s">
        <v>13</v>
      </c>
      <c r="N113" s="208"/>
    </row>
    <row r="114" spans="1:14" ht="19.5" thickBot="1">
      <c r="A114" s="14" t="s">
        <v>0</v>
      </c>
      <c r="B114" s="17">
        <v>0</v>
      </c>
      <c r="C114" s="8">
        <v>0</v>
      </c>
      <c r="D114" s="8">
        <v>0</v>
      </c>
      <c r="E114" s="8"/>
      <c r="F114" s="8"/>
      <c r="G114" s="8"/>
      <c r="H114" s="8"/>
      <c r="I114" s="8"/>
      <c r="J114" s="8"/>
      <c r="K114" s="8"/>
      <c r="L114" s="8"/>
      <c r="M114" s="24"/>
      <c r="N114" s="28">
        <f>SUM(B114:M114)</f>
        <v>0</v>
      </c>
    </row>
    <row r="115" spans="1:14">
      <c r="A115" s="6"/>
      <c r="B115" s="205" t="s">
        <v>37</v>
      </c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7" t="s">
        <v>40</v>
      </c>
    </row>
    <row r="116" spans="1:14" ht="16.5" thickBot="1">
      <c r="A116" s="21"/>
      <c r="B116" s="16" t="s">
        <v>2</v>
      </c>
      <c r="C116" s="9" t="s">
        <v>3</v>
      </c>
      <c r="D116" s="9" t="s">
        <v>4</v>
      </c>
      <c r="E116" s="9" t="s">
        <v>5</v>
      </c>
      <c r="F116" s="9" t="s">
        <v>6</v>
      </c>
      <c r="G116" s="9" t="s">
        <v>7</v>
      </c>
      <c r="H116" s="9" t="s">
        <v>8</v>
      </c>
      <c r="I116" s="9" t="s">
        <v>9</v>
      </c>
      <c r="J116" s="9" t="s">
        <v>10</v>
      </c>
      <c r="K116" s="9" t="s">
        <v>11</v>
      </c>
      <c r="L116" s="9" t="s">
        <v>12</v>
      </c>
      <c r="M116" s="9" t="s">
        <v>13</v>
      </c>
      <c r="N116" s="208"/>
    </row>
    <row r="117" spans="1:14" ht="19.5" thickBot="1">
      <c r="A117" s="14" t="s">
        <v>0</v>
      </c>
      <c r="B117" s="17">
        <v>5245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24"/>
      <c r="N117" s="23">
        <f t="shared" ref="N117" si="30">SUM(B117:M117)</f>
        <v>5245</v>
      </c>
    </row>
    <row r="119" spans="1:14">
      <c r="K119" s="212" t="s">
        <v>23</v>
      </c>
      <c r="L119" s="212"/>
      <c r="M119" s="212">
        <f>N98+N102+N106+N110+N114+N117</f>
        <v>32235</v>
      </c>
      <c r="N119" s="212"/>
    </row>
  </sheetData>
  <mergeCells count="31">
    <mergeCell ref="A1:M1"/>
    <mergeCell ref="A2:M2"/>
    <mergeCell ref="B4:M4"/>
    <mergeCell ref="N4:N5"/>
    <mergeCell ref="B100:M100"/>
    <mergeCell ref="N100:N101"/>
    <mergeCell ref="B25:M25"/>
    <mergeCell ref="N25:N26"/>
    <mergeCell ref="B43:M43"/>
    <mergeCell ref="N43:N44"/>
    <mergeCell ref="B54:M54"/>
    <mergeCell ref="N54:N55"/>
    <mergeCell ref="A69:G69"/>
    <mergeCell ref="C70:G70"/>
    <mergeCell ref="A94:N94"/>
    <mergeCell ref="B96:M96"/>
    <mergeCell ref="K70:M70"/>
    <mergeCell ref="N96:N97"/>
    <mergeCell ref="B115:M115"/>
    <mergeCell ref="N115:N116"/>
    <mergeCell ref="K119:L119"/>
    <mergeCell ref="M119:N119"/>
    <mergeCell ref="B104:M104"/>
    <mergeCell ref="N104:N105"/>
    <mergeCell ref="B108:M108"/>
    <mergeCell ref="N108:N109"/>
    <mergeCell ref="B112:M112"/>
    <mergeCell ref="N112:N113"/>
    <mergeCell ref="F73:G73"/>
    <mergeCell ref="F74:G74"/>
    <mergeCell ref="F75:G75"/>
  </mergeCells>
  <pageMargins left="0.11811023622047245" right="0.11811023622047245" top="0.74803149606299213" bottom="0.15748031496062992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1"/>
  <sheetViews>
    <sheetView topLeftCell="E1" workbookViewId="0">
      <selection activeCell="E13" sqref="E13"/>
    </sheetView>
  </sheetViews>
  <sheetFormatPr defaultRowHeight="15"/>
  <cols>
    <col min="1" max="1" width="34.7109375" customWidth="1"/>
    <col min="2" max="2" width="10.7109375" bestFit="1" customWidth="1"/>
    <col min="4" max="4" width="34.85546875" customWidth="1"/>
    <col min="5" max="5" width="11.140625" customWidth="1"/>
    <col min="7" max="7" width="35.85546875" bestFit="1" customWidth="1"/>
    <col min="8" max="8" width="9.85546875" bestFit="1" customWidth="1"/>
    <col min="10" max="10" width="35.85546875" bestFit="1" customWidth="1"/>
    <col min="11" max="11" width="9.85546875" bestFit="1" customWidth="1"/>
    <col min="13" max="13" width="28.140625" customWidth="1"/>
    <col min="14" max="14" width="12.85546875" bestFit="1" customWidth="1"/>
  </cols>
  <sheetData>
    <row r="1" spans="1:14" ht="18.75">
      <c r="A1" s="217" t="s">
        <v>82</v>
      </c>
      <c r="B1" s="217"/>
      <c r="D1" s="217" t="s">
        <v>51</v>
      </c>
      <c r="E1" s="217"/>
      <c r="G1" s="217" t="s">
        <v>54</v>
      </c>
      <c r="H1" s="217"/>
      <c r="J1" s="217" t="s">
        <v>69</v>
      </c>
      <c r="K1" s="217"/>
      <c r="M1" s="218" t="s">
        <v>94</v>
      </c>
      <c r="N1" s="219"/>
    </row>
    <row r="2" spans="1:14" ht="18.75">
      <c r="A2" s="6" t="s">
        <v>81</v>
      </c>
      <c r="B2" s="6"/>
      <c r="D2" s="6" t="s">
        <v>81</v>
      </c>
      <c r="E2" s="6"/>
      <c r="G2" s="6" t="s">
        <v>81</v>
      </c>
      <c r="H2" s="6"/>
      <c r="J2" s="6" t="s">
        <v>81</v>
      </c>
      <c r="K2" s="6"/>
      <c r="M2" s="6" t="s">
        <v>1</v>
      </c>
      <c r="N2" s="10"/>
    </row>
    <row r="3" spans="1:14" ht="18.75">
      <c r="A3" s="46" t="s">
        <v>16</v>
      </c>
      <c r="B3" s="46">
        <f>'2012г'!O8</f>
        <v>3993</v>
      </c>
      <c r="D3" s="46" t="s">
        <v>16</v>
      </c>
      <c r="E3" s="46">
        <f>'2013г '!O8+'2013г '!O24+'2013г '!O42+'2013г '!O61</f>
        <v>1708</v>
      </c>
      <c r="G3" s="46" t="s">
        <v>16</v>
      </c>
      <c r="H3" s="46">
        <v>1191</v>
      </c>
      <c r="J3" s="46" t="s">
        <v>16</v>
      </c>
      <c r="K3" s="46">
        <v>1506</v>
      </c>
      <c r="M3" s="46" t="s">
        <v>16</v>
      </c>
      <c r="N3" s="49">
        <f>'2016г'!B72</f>
        <v>1387</v>
      </c>
    </row>
    <row r="4" spans="1:14" ht="18.75">
      <c r="A4" s="46" t="s">
        <v>83</v>
      </c>
      <c r="B4" s="46">
        <v>3053</v>
      </c>
      <c r="D4" s="46" t="s">
        <v>83</v>
      </c>
      <c r="E4" s="46">
        <v>1398</v>
      </c>
      <c r="G4" s="46" t="s">
        <v>83</v>
      </c>
      <c r="H4" s="46">
        <v>146</v>
      </c>
      <c r="J4" s="46" t="s">
        <v>83</v>
      </c>
      <c r="K4" s="46">
        <v>37</v>
      </c>
      <c r="M4" s="46" t="s">
        <v>28</v>
      </c>
      <c r="N4" s="49">
        <f>'2016г'!B73</f>
        <v>0</v>
      </c>
    </row>
    <row r="5" spans="1:14" ht="18.75">
      <c r="A5" s="46" t="s">
        <v>84</v>
      </c>
      <c r="B5" s="46">
        <f>'2012г'!O25</f>
        <v>18103</v>
      </c>
      <c r="D5" s="46" t="s">
        <v>84</v>
      </c>
      <c r="E5" s="46">
        <v>17206</v>
      </c>
      <c r="G5" s="46" t="s">
        <v>84</v>
      </c>
      <c r="H5" s="46">
        <v>19907</v>
      </c>
      <c r="J5" s="46" t="s">
        <v>84</v>
      </c>
      <c r="K5" s="46">
        <v>19781</v>
      </c>
      <c r="M5" s="46" t="s">
        <v>29</v>
      </c>
      <c r="N5" s="49">
        <f>'2016г'!B74</f>
        <v>16524</v>
      </c>
    </row>
    <row r="6" spans="1:14" ht="18.75">
      <c r="A6" s="46" t="s">
        <v>18</v>
      </c>
      <c r="B6" s="46">
        <f>'2012г'!O10</f>
        <v>12579</v>
      </c>
      <c r="D6" s="46" t="s">
        <v>18</v>
      </c>
      <c r="E6" s="46">
        <v>3412</v>
      </c>
      <c r="G6" s="46" t="s">
        <v>18</v>
      </c>
      <c r="H6" s="46">
        <v>2133</v>
      </c>
      <c r="J6" s="46" t="s">
        <v>18</v>
      </c>
      <c r="K6" s="46">
        <v>2532</v>
      </c>
      <c r="M6" s="46" t="s">
        <v>18</v>
      </c>
      <c r="N6" s="49">
        <f>'2016г'!B75</f>
        <v>641</v>
      </c>
    </row>
    <row r="7" spans="1:14" ht="18.75">
      <c r="A7" s="46" t="s">
        <v>17</v>
      </c>
      <c r="B7" s="46">
        <f>'2012г'!O9</f>
        <v>12078</v>
      </c>
      <c r="D7" s="46" t="s">
        <v>17</v>
      </c>
      <c r="E7" s="46">
        <v>7705</v>
      </c>
      <c r="G7" s="46" t="s">
        <v>17</v>
      </c>
      <c r="H7" s="46">
        <v>7264</v>
      </c>
      <c r="J7" s="46" t="s">
        <v>17</v>
      </c>
      <c r="K7" s="46">
        <v>7692</v>
      </c>
      <c r="M7" s="46" t="s">
        <v>17</v>
      </c>
      <c r="N7" s="49">
        <f>'2016г'!B76</f>
        <v>4831</v>
      </c>
    </row>
    <row r="8" spans="1:14" ht="18.75">
      <c r="A8" s="46" t="s">
        <v>87</v>
      </c>
      <c r="B8" s="46"/>
      <c r="D8" s="46" t="s">
        <v>85</v>
      </c>
      <c r="E8" s="46">
        <v>3067</v>
      </c>
      <c r="G8" s="46" t="s">
        <v>85</v>
      </c>
      <c r="H8" s="46">
        <v>4867</v>
      </c>
      <c r="J8" s="46" t="s">
        <v>85</v>
      </c>
      <c r="K8" s="46">
        <v>8621</v>
      </c>
      <c r="M8" s="46" t="s">
        <v>48</v>
      </c>
      <c r="N8" s="49">
        <f>'2016г'!B77</f>
        <v>6568</v>
      </c>
    </row>
    <row r="9" spans="1:14" ht="18.75">
      <c r="A9" s="6" t="s">
        <v>32</v>
      </c>
      <c r="B9" s="6">
        <f>'2012г'!O33</f>
        <v>8926</v>
      </c>
      <c r="D9" s="6" t="s">
        <v>32</v>
      </c>
      <c r="E9" s="6">
        <v>19828</v>
      </c>
      <c r="G9" s="6" t="s">
        <v>32</v>
      </c>
      <c r="H9" s="6">
        <v>14669</v>
      </c>
      <c r="J9" s="6" t="s">
        <v>32</v>
      </c>
      <c r="K9" s="6">
        <v>18015</v>
      </c>
      <c r="M9" s="6" t="s">
        <v>32</v>
      </c>
      <c r="N9" s="10">
        <f>'2016г'!B78</f>
        <v>17654</v>
      </c>
    </row>
    <row r="10" spans="1:14" ht="18.75">
      <c r="A10" s="6" t="s">
        <v>73</v>
      </c>
      <c r="B10" s="6">
        <f>SUM(B3:B9)</f>
        <v>58732</v>
      </c>
      <c r="D10" s="6" t="s">
        <v>73</v>
      </c>
      <c r="E10" s="6">
        <f>SUM(E3:E9)</f>
        <v>54324</v>
      </c>
      <c r="G10" s="6" t="s">
        <v>73</v>
      </c>
      <c r="H10" s="6">
        <f>SUM(H3:H9)</f>
        <v>50177</v>
      </c>
      <c r="J10" s="6" t="s">
        <v>73</v>
      </c>
      <c r="K10" s="6">
        <f>SUM(K3:K9)</f>
        <v>58184</v>
      </c>
      <c r="M10" s="6" t="s">
        <v>73</v>
      </c>
      <c r="N10" s="10">
        <f>SUM(N3:N9)</f>
        <v>47605</v>
      </c>
    </row>
    <row r="11" spans="1:14" ht="18.75">
      <c r="A11" s="46" t="s">
        <v>24</v>
      </c>
      <c r="B11" s="46">
        <f>'2012г'!O14</f>
        <v>8421</v>
      </c>
      <c r="D11" s="46" t="s">
        <v>24</v>
      </c>
      <c r="E11" s="46">
        <v>6000</v>
      </c>
      <c r="G11" s="46" t="s">
        <v>24</v>
      </c>
      <c r="H11" s="46">
        <v>6000</v>
      </c>
      <c r="J11" s="46" t="s">
        <v>24</v>
      </c>
      <c r="K11" s="46">
        <v>983</v>
      </c>
      <c r="M11" s="46" t="s">
        <v>74</v>
      </c>
      <c r="N11" s="122">
        <f>'2016г'!B80</f>
        <v>0</v>
      </c>
    </row>
    <row r="12" spans="1:14" ht="18.75">
      <c r="A12" s="46" t="s">
        <v>55</v>
      </c>
      <c r="B12" s="46"/>
      <c r="D12" s="46" t="s">
        <v>55</v>
      </c>
      <c r="E12" s="46"/>
      <c r="G12" s="46" t="s">
        <v>55</v>
      </c>
      <c r="H12" s="46">
        <v>2135</v>
      </c>
      <c r="J12" s="46" t="s">
        <v>55</v>
      </c>
      <c r="K12" s="46">
        <v>1759</v>
      </c>
      <c r="M12" s="46" t="s">
        <v>75</v>
      </c>
      <c r="N12" s="122">
        <f>'2016г'!B81</f>
        <v>12660</v>
      </c>
    </row>
    <row r="13" spans="1:14" ht="18.75">
      <c r="A13" s="46" t="s">
        <v>26</v>
      </c>
      <c r="B13" s="46">
        <f>'2012г'!O34</f>
        <v>9350</v>
      </c>
      <c r="D13" s="46" t="s">
        <v>26</v>
      </c>
      <c r="E13" s="46">
        <v>14265</v>
      </c>
      <c r="G13" s="46" t="s">
        <v>26</v>
      </c>
      <c r="H13" s="46">
        <v>5781</v>
      </c>
      <c r="J13" s="46" t="s">
        <v>26</v>
      </c>
      <c r="K13" s="46">
        <v>1355</v>
      </c>
      <c r="M13" s="46" t="s">
        <v>71</v>
      </c>
      <c r="N13" s="122">
        <f>'2016г'!B82</f>
        <v>3921</v>
      </c>
    </row>
    <row r="14" spans="1:14" ht="18.75">
      <c r="A14" s="46" t="s">
        <v>20</v>
      </c>
      <c r="B14" s="46">
        <f>'2012г'!O12</f>
        <v>4623</v>
      </c>
      <c r="D14" s="46" t="s">
        <v>20</v>
      </c>
      <c r="E14" s="46">
        <v>1397</v>
      </c>
      <c r="G14" s="46" t="s">
        <v>20</v>
      </c>
      <c r="H14" s="46">
        <v>1714</v>
      </c>
      <c r="J14" s="46" t="s">
        <v>20</v>
      </c>
      <c r="K14" s="46">
        <v>827</v>
      </c>
      <c r="M14" s="46" t="s">
        <v>20</v>
      </c>
      <c r="N14" s="49">
        <f>'2016г'!B83</f>
        <v>1695</v>
      </c>
    </row>
    <row r="15" spans="1:14" ht="18.75">
      <c r="A15" s="6" t="s">
        <v>56</v>
      </c>
      <c r="B15" s="6"/>
      <c r="D15" s="6" t="s">
        <v>56</v>
      </c>
      <c r="E15" s="6">
        <f>SUM(E11:E14)</f>
        <v>21662</v>
      </c>
      <c r="G15" s="6" t="s">
        <v>56</v>
      </c>
      <c r="H15" s="6">
        <f>SUM(H11:H14)</f>
        <v>15630</v>
      </c>
      <c r="J15" s="6" t="s">
        <v>56</v>
      </c>
      <c r="K15" s="6">
        <f>SUM(K11:K14)</f>
        <v>4924</v>
      </c>
      <c r="M15" s="6" t="s">
        <v>56</v>
      </c>
      <c r="N15" s="10">
        <f>SUM(N11:N14)</f>
        <v>18276</v>
      </c>
    </row>
    <row r="16" spans="1:14" ht="18.75">
      <c r="A16" s="46" t="s">
        <v>39</v>
      </c>
      <c r="B16" s="46">
        <f>'2012г'!O66</f>
        <v>3776</v>
      </c>
      <c r="D16" s="46" t="s">
        <v>39</v>
      </c>
      <c r="E16" s="46">
        <v>10087</v>
      </c>
      <c r="G16" s="46" t="s">
        <v>39</v>
      </c>
      <c r="H16" s="46">
        <v>8692</v>
      </c>
      <c r="J16" s="46" t="s">
        <v>39</v>
      </c>
      <c r="K16" s="46">
        <v>38738</v>
      </c>
      <c r="M16" s="46" t="s">
        <v>39</v>
      </c>
      <c r="N16" s="122">
        <f>'2016г'!B85</f>
        <v>13374</v>
      </c>
    </row>
    <row r="17" spans="1:14" ht="18.75">
      <c r="A17" s="46" t="s">
        <v>34</v>
      </c>
      <c r="B17" s="46">
        <f>'2012г'!O49</f>
        <v>8439</v>
      </c>
      <c r="D17" s="46" t="s">
        <v>34</v>
      </c>
      <c r="E17" s="46">
        <v>19449</v>
      </c>
      <c r="G17" s="46" t="s">
        <v>34</v>
      </c>
      <c r="H17" s="46">
        <v>4745</v>
      </c>
      <c r="J17" s="46" t="s">
        <v>34</v>
      </c>
      <c r="K17" s="46">
        <v>8751</v>
      </c>
      <c r="M17" s="46" t="s">
        <v>34</v>
      </c>
      <c r="N17" s="122">
        <f>'2016г'!B86</f>
        <v>1852</v>
      </c>
    </row>
    <row r="18" spans="1:14" ht="18.75">
      <c r="A18" s="46" t="s">
        <v>21</v>
      </c>
      <c r="B18" s="46">
        <f>'2012г'!O13</f>
        <v>4025</v>
      </c>
      <c r="D18" s="46" t="s">
        <v>21</v>
      </c>
      <c r="E18" s="46">
        <v>4778</v>
      </c>
      <c r="G18" s="46" t="s">
        <v>21</v>
      </c>
      <c r="H18" s="46">
        <v>2467</v>
      </c>
      <c r="J18" s="46" t="s">
        <v>21</v>
      </c>
      <c r="K18" s="46">
        <v>450</v>
      </c>
      <c r="M18" s="46" t="s">
        <v>21</v>
      </c>
      <c r="N18" s="122">
        <f>'2016г'!B87</f>
        <v>0</v>
      </c>
    </row>
    <row r="19" spans="1:14" ht="18.75">
      <c r="A19" s="6" t="s">
        <v>86</v>
      </c>
      <c r="B19" s="6">
        <f>SUM(B16:B18)</f>
        <v>16240</v>
      </c>
      <c r="D19" s="6" t="s">
        <v>86</v>
      </c>
      <c r="E19" s="6">
        <f>SUM(E16:E18)</f>
        <v>34314</v>
      </c>
      <c r="G19" s="6" t="s">
        <v>86</v>
      </c>
      <c r="H19" s="6">
        <f>SUM(H16:H18)</f>
        <v>15904</v>
      </c>
      <c r="J19" s="6" t="s">
        <v>86</v>
      </c>
      <c r="K19" s="6">
        <f>SUM(K16:K18)</f>
        <v>47939</v>
      </c>
      <c r="M19" s="6" t="s">
        <v>57</v>
      </c>
      <c r="N19" s="123">
        <f>SUM(N16:N18)</f>
        <v>15226</v>
      </c>
    </row>
    <row r="20" spans="1:14" ht="18.75">
      <c r="A20" s="46" t="s">
        <v>22</v>
      </c>
      <c r="B20" s="46">
        <f>'2012г'!O15</f>
        <v>1355</v>
      </c>
      <c r="D20" s="46" t="s">
        <v>22</v>
      </c>
      <c r="E20" s="46">
        <v>1933</v>
      </c>
      <c r="G20" s="46" t="s">
        <v>22</v>
      </c>
      <c r="H20" s="46">
        <v>1726</v>
      </c>
      <c r="J20" s="46" t="s">
        <v>22</v>
      </c>
      <c r="K20" s="46">
        <v>684</v>
      </c>
      <c r="M20" s="46" t="s">
        <v>22</v>
      </c>
      <c r="N20" s="122">
        <f>'2016г'!B89</f>
        <v>0</v>
      </c>
    </row>
    <row r="21" spans="1:14" ht="18.75">
      <c r="A21" s="46" t="s">
        <v>50</v>
      </c>
      <c r="B21" s="46"/>
      <c r="D21" s="46" t="s">
        <v>50</v>
      </c>
      <c r="E21" s="46">
        <v>165</v>
      </c>
      <c r="G21" s="46" t="s">
        <v>50</v>
      </c>
      <c r="H21" s="46">
        <v>618</v>
      </c>
      <c r="J21" s="46" t="s">
        <v>50</v>
      </c>
      <c r="K21" s="46">
        <v>1129</v>
      </c>
      <c r="M21" s="46" t="s">
        <v>50</v>
      </c>
      <c r="N21" s="122">
        <f>'2016г'!B90</f>
        <v>1132</v>
      </c>
    </row>
    <row r="22" spans="1:14" ht="18.75">
      <c r="A22" s="46" t="s">
        <v>30</v>
      </c>
      <c r="B22" s="46">
        <f>'2012г'!O31</f>
        <v>1461</v>
      </c>
      <c r="D22" s="46" t="s">
        <v>30</v>
      </c>
      <c r="E22" s="46">
        <v>2315</v>
      </c>
      <c r="G22" s="46" t="s">
        <v>30</v>
      </c>
      <c r="H22" s="46">
        <v>1906</v>
      </c>
      <c r="J22" s="46" t="s">
        <v>30</v>
      </c>
      <c r="K22" s="46">
        <v>1345</v>
      </c>
      <c r="M22" s="46" t="s">
        <v>30</v>
      </c>
      <c r="N22" s="122">
        <f>'2016г'!B91</f>
        <v>2195</v>
      </c>
    </row>
    <row r="23" spans="1:14" ht="18.75">
      <c r="A23" s="46" t="s">
        <v>88</v>
      </c>
      <c r="B23" s="46">
        <f>'2012г'!O30</f>
        <v>2024</v>
      </c>
      <c r="D23" s="46" t="s">
        <v>27</v>
      </c>
      <c r="E23" s="46">
        <v>101</v>
      </c>
      <c r="G23" s="46" t="s">
        <v>89</v>
      </c>
      <c r="H23" s="46">
        <v>306</v>
      </c>
      <c r="J23" s="46"/>
      <c r="K23" s="46"/>
      <c r="M23" s="121"/>
      <c r="N23" s="121"/>
    </row>
    <row r="24" spans="1:14" ht="18.75">
      <c r="A24" s="46" t="s">
        <v>31</v>
      </c>
      <c r="B24" s="46">
        <f>'2012г'!N32</f>
        <v>41</v>
      </c>
      <c r="D24" s="46"/>
      <c r="E24" s="46"/>
      <c r="G24" s="46"/>
      <c r="H24" s="46"/>
      <c r="J24" s="46"/>
      <c r="K24" s="46"/>
      <c r="M24" s="121"/>
      <c r="N24" s="121"/>
    </row>
    <row r="25" spans="1:14" ht="18.75">
      <c r="A25" s="46" t="s">
        <v>38</v>
      </c>
      <c r="B25" s="46">
        <v>1155</v>
      </c>
      <c r="D25" s="46"/>
      <c r="E25" s="46"/>
      <c r="G25" s="46"/>
      <c r="H25" s="46"/>
      <c r="J25" s="46"/>
      <c r="K25" s="46"/>
      <c r="M25" s="121"/>
      <c r="N25" s="121"/>
    </row>
    <row r="26" spans="1:14" ht="18.75">
      <c r="A26" s="6" t="s">
        <v>58</v>
      </c>
      <c r="B26" s="6">
        <f>SUM(B20:B25)</f>
        <v>6036</v>
      </c>
      <c r="D26" s="6" t="s">
        <v>58</v>
      </c>
      <c r="E26" s="6">
        <f>SUM(E20:E25)</f>
        <v>4514</v>
      </c>
      <c r="G26" s="6" t="s">
        <v>58</v>
      </c>
      <c r="H26" s="6">
        <f>SUM(H20:H25)</f>
        <v>4556</v>
      </c>
      <c r="J26" s="6" t="s">
        <v>58</v>
      </c>
      <c r="K26" s="6">
        <f>SUM(K20:K25)</f>
        <v>3158</v>
      </c>
      <c r="M26" s="6" t="s">
        <v>58</v>
      </c>
      <c r="N26" s="10">
        <f>SUM(N20:N22)</f>
        <v>3327</v>
      </c>
    </row>
    <row r="27" spans="1:14" ht="18.75">
      <c r="A27" s="6" t="s">
        <v>23</v>
      </c>
      <c r="B27" s="6">
        <f>SUM(B3:B7,B9,B11:B14,B16:B18,B20:B25)</f>
        <v>103402</v>
      </c>
      <c r="D27" s="6" t="s">
        <v>23</v>
      </c>
      <c r="E27" s="6">
        <f>SUM(E3:E9,E11:E14,E16:E18,E20:E23)</f>
        <v>114814</v>
      </c>
      <c r="G27" s="6" t="s">
        <v>23</v>
      </c>
      <c r="H27" s="6">
        <f>SUM(H3:H9,H11:H14,H16:H18,H20:H23)</f>
        <v>86267</v>
      </c>
      <c r="J27" s="6" t="s">
        <v>23</v>
      </c>
      <c r="K27" s="6">
        <f>SUM(K3:K9,K11:K14,K16:K18,K20:K22)</f>
        <v>114205</v>
      </c>
      <c r="M27" s="6" t="s">
        <v>23</v>
      </c>
      <c r="N27" s="10">
        <f>SUM(N26,N19,N15,N10)</f>
        <v>84434</v>
      </c>
    </row>
    <row r="29" spans="1:14" s="3" customFormat="1" ht="18.75">
      <c r="A29" s="3" t="s">
        <v>90</v>
      </c>
      <c r="B29" s="3">
        <v>260361</v>
      </c>
      <c r="D29" s="6" t="s">
        <v>90</v>
      </c>
      <c r="E29" s="6">
        <v>261800</v>
      </c>
      <c r="G29" s="35"/>
      <c r="H29" s="6">
        <v>248746</v>
      </c>
      <c r="K29" s="6">
        <v>227622</v>
      </c>
      <c r="N29" s="6">
        <f>'2016г'!N65</f>
        <v>234234</v>
      </c>
    </row>
    <row r="31" spans="1:14" s="120" customFormat="1" ht="18.75">
      <c r="A31" s="119" t="s">
        <v>91</v>
      </c>
      <c r="B31" s="120">
        <f>B27+B29</f>
        <v>363763</v>
      </c>
      <c r="D31" s="6" t="s">
        <v>93</v>
      </c>
      <c r="E31" s="6">
        <f t="shared" ref="E31:K31" si="0">E27+E29</f>
        <v>376614</v>
      </c>
      <c r="H31" s="6">
        <f t="shared" si="0"/>
        <v>335013</v>
      </c>
      <c r="K31" s="6">
        <f t="shared" si="0"/>
        <v>341827</v>
      </c>
      <c r="N31" s="6">
        <f>N27+N29</f>
        <v>318668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O100"/>
  <sheetViews>
    <sheetView topLeftCell="A7" zoomScale="80" zoomScaleNormal="80" workbookViewId="0">
      <selection activeCell="N80" sqref="N80"/>
    </sheetView>
  </sheetViews>
  <sheetFormatPr defaultRowHeight="15"/>
  <cols>
    <col min="2" max="2" width="34.5703125" bestFit="1" customWidth="1"/>
    <col min="3" max="3" width="10.7109375" bestFit="1" customWidth="1"/>
    <col min="8" max="8" width="10.5703125" bestFit="1" customWidth="1"/>
    <col min="15" max="15" width="12.85546875" bestFit="1" customWidth="1"/>
  </cols>
  <sheetData>
    <row r="1" spans="2:15" ht="18.75">
      <c r="B1" s="209" t="s">
        <v>95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"/>
    </row>
    <row r="2" spans="2:15" ht="18.75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1"/>
    </row>
    <row r="3" spans="2:15" ht="19.5" thickBot="1">
      <c r="B3" s="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"/>
    </row>
    <row r="4" spans="2:15" ht="18.75">
      <c r="B4" s="135"/>
      <c r="C4" s="205" t="s">
        <v>33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20"/>
      <c r="O4" s="221" t="s">
        <v>40</v>
      </c>
    </row>
    <row r="5" spans="2:15" ht="16.5" thickBot="1">
      <c r="B5" s="150"/>
      <c r="C5" s="16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155" t="s">
        <v>13</v>
      </c>
      <c r="O5" s="222"/>
    </row>
    <row r="6" spans="2:15" ht="19.5" thickBot="1">
      <c r="B6" s="59" t="s">
        <v>0</v>
      </c>
      <c r="C6" s="17">
        <v>8782</v>
      </c>
      <c r="D6" s="8">
        <v>16505</v>
      </c>
      <c r="E6" s="8">
        <v>16085</v>
      </c>
      <c r="F6" s="8">
        <v>16528</v>
      </c>
      <c r="G6" s="8">
        <v>15520</v>
      </c>
      <c r="H6" s="8">
        <v>13568</v>
      </c>
      <c r="I6" s="8">
        <v>16317</v>
      </c>
      <c r="J6" s="8">
        <v>18460</v>
      </c>
      <c r="K6" s="8">
        <v>16650</v>
      </c>
      <c r="L6" s="8">
        <v>16023</v>
      </c>
      <c r="M6" s="8">
        <v>21783</v>
      </c>
      <c r="N6" s="24">
        <v>14960</v>
      </c>
      <c r="O6" s="156">
        <f>SUM(C6:N6)</f>
        <v>191181</v>
      </c>
    </row>
    <row r="7" spans="2:15" ht="18.75">
      <c r="B7" s="151" t="s">
        <v>1</v>
      </c>
      <c r="C7" s="18">
        <f>C8+C15</f>
        <v>3791</v>
      </c>
      <c r="D7" s="12">
        <f t="shared" ref="D7:M7" si="0">D8+D15</f>
        <v>5528</v>
      </c>
      <c r="E7" s="12">
        <f t="shared" si="0"/>
        <v>3970</v>
      </c>
      <c r="F7" s="12">
        <f t="shared" si="0"/>
        <v>3945</v>
      </c>
      <c r="G7" s="12">
        <f t="shared" si="0"/>
        <v>3079</v>
      </c>
      <c r="H7" s="189">
        <f t="shared" si="0"/>
        <v>1400</v>
      </c>
      <c r="I7" s="12">
        <f t="shared" si="0"/>
        <v>9943</v>
      </c>
      <c r="J7" s="12">
        <f t="shared" si="0"/>
        <v>5176</v>
      </c>
      <c r="K7" s="12">
        <f t="shared" si="0"/>
        <v>3083</v>
      </c>
      <c r="L7" s="12">
        <f t="shared" si="0"/>
        <v>4072</v>
      </c>
      <c r="M7" s="12">
        <f t="shared" si="0"/>
        <v>4922</v>
      </c>
      <c r="N7" s="25">
        <f>N8+N15</f>
        <v>4204</v>
      </c>
      <c r="O7" s="157">
        <f t="shared" ref="O7:O23" si="1">SUM(C7:N7)</f>
        <v>53113</v>
      </c>
    </row>
    <row r="8" spans="2:15" ht="19.5" thickBot="1">
      <c r="B8" s="152" t="s">
        <v>15</v>
      </c>
      <c r="C8" s="144">
        <f>SUM(C9:C14)</f>
        <v>2839</v>
      </c>
      <c r="D8" s="145">
        <f t="shared" ref="D8:N8" si="2">SUM(D9:D14)</f>
        <v>2611</v>
      </c>
      <c r="E8" s="145">
        <f t="shared" si="2"/>
        <v>2797</v>
      </c>
      <c r="F8" s="145">
        <f t="shared" si="2"/>
        <v>2456</v>
      </c>
      <c r="G8" s="145">
        <f t="shared" si="2"/>
        <v>1538</v>
      </c>
      <c r="H8" s="145">
        <f>SUM(H9:H14)</f>
        <v>138</v>
      </c>
      <c r="I8" s="145">
        <f t="shared" si="2"/>
        <v>202</v>
      </c>
      <c r="J8" s="145">
        <f t="shared" si="2"/>
        <v>130</v>
      </c>
      <c r="K8" s="145">
        <f t="shared" si="2"/>
        <v>1011</v>
      </c>
      <c r="L8" s="145">
        <f t="shared" si="2"/>
        <v>1797</v>
      </c>
      <c r="M8" s="145">
        <f t="shared" si="2"/>
        <v>2472</v>
      </c>
      <c r="N8" s="146">
        <f t="shared" si="2"/>
        <v>2812</v>
      </c>
      <c r="O8" s="156">
        <f t="shared" si="1"/>
        <v>20803</v>
      </c>
    </row>
    <row r="9" spans="2:15" ht="18.75">
      <c r="B9" s="153" t="s">
        <v>16</v>
      </c>
      <c r="C9" s="136">
        <v>13</v>
      </c>
      <c r="D9" s="136">
        <v>0</v>
      </c>
      <c r="E9" s="136">
        <v>46</v>
      </c>
      <c r="F9" s="136">
        <v>0</v>
      </c>
      <c r="G9" s="136">
        <v>73</v>
      </c>
      <c r="H9" s="136">
        <v>31</v>
      </c>
      <c r="I9" s="136">
        <v>49</v>
      </c>
      <c r="J9" s="136">
        <v>17</v>
      </c>
      <c r="K9" s="136">
        <v>17</v>
      </c>
      <c r="L9" s="136">
        <v>60</v>
      </c>
      <c r="M9" s="136">
        <v>30</v>
      </c>
      <c r="N9" s="136">
        <v>30</v>
      </c>
      <c r="O9" s="158">
        <f>SUM(C9:N9)</f>
        <v>366</v>
      </c>
    </row>
    <row r="10" spans="2:15" ht="18.75">
      <c r="B10" s="153" t="s">
        <v>28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58">
        <f t="shared" si="1"/>
        <v>0</v>
      </c>
    </row>
    <row r="11" spans="2:15" ht="18.75">
      <c r="B11" s="153" t="s">
        <v>48</v>
      </c>
      <c r="C11" s="136">
        <v>776</v>
      </c>
      <c r="D11" s="136">
        <v>496</v>
      </c>
      <c r="E11" s="136">
        <v>361</v>
      </c>
      <c r="F11" s="136">
        <v>451</v>
      </c>
      <c r="G11" s="136"/>
      <c r="H11" s="136"/>
      <c r="I11" s="136"/>
      <c r="J11" s="136"/>
      <c r="K11" s="136">
        <v>369</v>
      </c>
      <c r="L11" s="136">
        <v>476</v>
      </c>
      <c r="M11" s="136">
        <v>586</v>
      </c>
      <c r="N11" s="136">
        <v>561</v>
      </c>
      <c r="O11" s="158">
        <f t="shared" si="1"/>
        <v>4076</v>
      </c>
    </row>
    <row r="12" spans="2:15" ht="18.75">
      <c r="B12" s="153" t="s">
        <v>29</v>
      </c>
      <c r="C12" s="136">
        <v>1705</v>
      </c>
      <c r="D12" s="136">
        <v>1950</v>
      </c>
      <c r="E12" s="136">
        <v>2245</v>
      </c>
      <c r="F12" s="136">
        <v>1870</v>
      </c>
      <c r="G12" s="136">
        <v>1293</v>
      </c>
      <c r="H12" s="136"/>
      <c r="I12" s="136"/>
      <c r="J12" s="136"/>
      <c r="K12" s="136">
        <v>513</v>
      </c>
      <c r="L12" s="136">
        <v>1131</v>
      </c>
      <c r="M12" s="136">
        <v>1721</v>
      </c>
      <c r="N12" s="136">
        <v>1961</v>
      </c>
      <c r="O12" s="158">
        <f t="shared" si="1"/>
        <v>14389</v>
      </c>
    </row>
    <row r="13" spans="2:15" ht="18.75">
      <c r="B13" s="153" t="s">
        <v>17</v>
      </c>
      <c r="C13" s="136">
        <v>300</v>
      </c>
      <c r="D13" s="136">
        <v>130</v>
      </c>
      <c r="E13" s="136">
        <v>100</v>
      </c>
      <c r="F13" s="136">
        <v>120</v>
      </c>
      <c r="G13" s="136">
        <v>157</v>
      </c>
      <c r="H13" s="136">
        <v>107</v>
      </c>
      <c r="I13" s="136">
        <v>108</v>
      </c>
      <c r="J13" s="136">
        <v>98</v>
      </c>
      <c r="K13" s="136">
        <v>97</v>
      </c>
      <c r="L13" s="136">
        <v>120</v>
      </c>
      <c r="M13" s="136">
        <v>135</v>
      </c>
      <c r="N13" s="136">
        <v>130</v>
      </c>
      <c r="O13" s="158">
        <f t="shared" si="1"/>
        <v>1602</v>
      </c>
    </row>
    <row r="14" spans="2:15" ht="18.75">
      <c r="B14" s="153" t="s">
        <v>18</v>
      </c>
      <c r="C14" s="136">
        <v>45</v>
      </c>
      <c r="D14" s="136">
        <v>35</v>
      </c>
      <c r="E14" s="136">
        <v>45</v>
      </c>
      <c r="F14" s="136">
        <v>15</v>
      </c>
      <c r="G14" s="136">
        <v>15</v>
      </c>
      <c r="H14" s="136"/>
      <c r="I14" s="136">
        <v>45</v>
      </c>
      <c r="J14" s="136">
        <v>15</v>
      </c>
      <c r="K14" s="136">
        <v>15</v>
      </c>
      <c r="L14" s="136">
        <v>10</v>
      </c>
      <c r="M14" s="136"/>
      <c r="N14" s="136">
        <v>130</v>
      </c>
      <c r="O14" s="158">
        <f t="shared" si="1"/>
        <v>370</v>
      </c>
    </row>
    <row r="15" spans="2:15" ht="18.75">
      <c r="B15" s="154" t="s">
        <v>73</v>
      </c>
      <c r="C15" s="140">
        <f t="shared" ref="C15" si="3">SUM(C16:C22)</f>
        <v>952</v>
      </c>
      <c r="D15" s="141">
        <f>SUM(D16:D23)</f>
        <v>2917</v>
      </c>
      <c r="E15" s="141">
        <f t="shared" ref="E15:N15" si="4">SUM(E16:E23)</f>
        <v>1173</v>
      </c>
      <c r="F15" s="141">
        <f t="shared" si="4"/>
        <v>1489</v>
      </c>
      <c r="G15" s="141">
        <f t="shared" si="4"/>
        <v>1541</v>
      </c>
      <c r="H15" s="141">
        <f>SUM(H16:H23)</f>
        <v>1262</v>
      </c>
      <c r="I15" s="141">
        <f t="shared" si="4"/>
        <v>9741</v>
      </c>
      <c r="J15" s="141">
        <f t="shared" si="4"/>
        <v>5046</v>
      </c>
      <c r="K15" s="141">
        <f t="shared" si="4"/>
        <v>2072</v>
      </c>
      <c r="L15" s="141">
        <f t="shared" si="4"/>
        <v>2275</v>
      </c>
      <c r="M15" s="141">
        <f t="shared" si="4"/>
        <v>2450</v>
      </c>
      <c r="N15" s="142">
        <f t="shared" si="4"/>
        <v>1392</v>
      </c>
      <c r="O15" s="159">
        <f>SUM(C15:N15)</f>
        <v>32310</v>
      </c>
    </row>
    <row r="16" spans="2:15" ht="18.75">
      <c r="B16" s="153" t="s">
        <v>20</v>
      </c>
      <c r="C16" s="143">
        <v>59</v>
      </c>
      <c r="D16" s="143">
        <v>70</v>
      </c>
      <c r="E16" s="143">
        <v>10</v>
      </c>
      <c r="F16" s="143">
        <v>41</v>
      </c>
      <c r="G16" s="143">
        <v>43</v>
      </c>
      <c r="H16" s="143"/>
      <c r="I16" s="143">
        <v>17</v>
      </c>
      <c r="J16" s="143"/>
      <c r="K16" s="143">
        <v>35</v>
      </c>
      <c r="L16" s="143">
        <v>21</v>
      </c>
      <c r="M16" s="143">
        <v>41</v>
      </c>
      <c r="N16" s="143">
        <v>112</v>
      </c>
      <c r="O16" s="158">
        <f t="shared" si="1"/>
        <v>449</v>
      </c>
    </row>
    <row r="17" spans="2:15" ht="18.75">
      <c r="B17" s="153" t="s">
        <v>76</v>
      </c>
      <c r="C17" s="143"/>
      <c r="D17" s="143">
        <v>908</v>
      </c>
      <c r="E17" s="143">
        <v>494</v>
      </c>
      <c r="F17" s="143">
        <v>656</v>
      </c>
      <c r="G17" s="143">
        <v>735</v>
      </c>
      <c r="H17" s="143">
        <v>680</v>
      </c>
      <c r="I17" s="143">
        <v>610</v>
      </c>
      <c r="J17" s="143">
        <v>900</v>
      </c>
      <c r="K17" s="143">
        <v>630</v>
      </c>
      <c r="L17" s="143">
        <v>1500</v>
      </c>
      <c r="M17" s="143">
        <v>1500</v>
      </c>
      <c r="N17" s="143">
        <v>500</v>
      </c>
      <c r="O17" s="158">
        <f t="shared" si="1"/>
        <v>9113</v>
      </c>
    </row>
    <row r="18" spans="2:15" ht="18.75">
      <c r="B18" s="153" t="s">
        <v>32</v>
      </c>
      <c r="C18" s="143">
        <v>545</v>
      </c>
      <c r="D18" s="143">
        <v>450</v>
      </c>
      <c r="E18" s="143">
        <v>361</v>
      </c>
      <c r="F18" s="143">
        <v>526</v>
      </c>
      <c r="G18" s="143">
        <v>381</v>
      </c>
      <c r="H18" s="143">
        <v>413</v>
      </c>
      <c r="I18" s="143">
        <v>367</v>
      </c>
      <c r="J18" s="143">
        <v>313</v>
      </c>
      <c r="K18" s="143">
        <v>270</v>
      </c>
      <c r="L18" s="143">
        <v>271</v>
      </c>
      <c r="M18" s="143">
        <v>299</v>
      </c>
      <c r="N18" s="143">
        <v>266</v>
      </c>
      <c r="O18" s="158">
        <f t="shared" si="1"/>
        <v>4462</v>
      </c>
    </row>
    <row r="19" spans="2:15" ht="18.75">
      <c r="B19" s="153" t="s">
        <v>100</v>
      </c>
      <c r="C19" s="143"/>
      <c r="D19" s="143"/>
      <c r="E19" s="143"/>
      <c r="F19" s="143"/>
      <c r="G19" s="143"/>
      <c r="H19" s="143"/>
      <c r="I19" s="143">
        <v>142</v>
      </c>
      <c r="J19" s="143">
        <v>143</v>
      </c>
      <c r="K19" s="143">
        <v>94</v>
      </c>
      <c r="L19" s="143">
        <v>77</v>
      </c>
      <c r="M19" s="143">
        <v>64</v>
      </c>
      <c r="N19" s="143">
        <v>59</v>
      </c>
      <c r="O19" s="158">
        <f t="shared" si="1"/>
        <v>579</v>
      </c>
    </row>
    <row r="20" spans="2:15" ht="18.75">
      <c r="B20" s="153" t="s">
        <v>50</v>
      </c>
      <c r="C20" s="143">
        <v>111</v>
      </c>
      <c r="D20" s="143">
        <v>91</v>
      </c>
      <c r="E20" s="143">
        <v>122</v>
      </c>
      <c r="F20" s="143">
        <v>0</v>
      </c>
      <c r="G20" s="143"/>
      <c r="H20" s="143"/>
      <c r="I20" s="143"/>
      <c r="J20" s="143"/>
      <c r="K20" s="143"/>
      <c r="L20" s="143"/>
      <c r="M20" s="143"/>
      <c r="N20" s="143"/>
      <c r="O20" s="158">
        <f t="shared" si="1"/>
        <v>324</v>
      </c>
    </row>
    <row r="21" spans="2:15" ht="18.75">
      <c r="B21" s="153" t="s">
        <v>30</v>
      </c>
      <c r="C21" s="143">
        <v>110</v>
      </c>
      <c r="D21" s="143">
        <v>43</v>
      </c>
      <c r="E21" s="143">
        <v>32</v>
      </c>
      <c r="F21" s="143">
        <v>163</v>
      </c>
      <c r="G21" s="143">
        <v>148</v>
      </c>
      <c r="H21" s="143"/>
      <c r="I21" s="143">
        <v>536</v>
      </c>
      <c r="J21" s="143">
        <v>405</v>
      </c>
      <c r="K21" s="143">
        <v>230</v>
      </c>
      <c r="L21" s="143">
        <v>225</v>
      </c>
      <c r="M21" s="143">
        <v>180</v>
      </c>
      <c r="N21" s="143">
        <v>44</v>
      </c>
      <c r="O21" s="158">
        <f t="shared" si="1"/>
        <v>2116</v>
      </c>
    </row>
    <row r="22" spans="2:15" ht="18.75">
      <c r="B22" s="153" t="s">
        <v>34</v>
      </c>
      <c r="C22" s="136">
        <v>127</v>
      </c>
      <c r="D22" s="136">
        <v>498</v>
      </c>
      <c r="E22" s="136">
        <v>36</v>
      </c>
      <c r="F22" s="136">
        <v>103</v>
      </c>
      <c r="G22" s="136">
        <v>234</v>
      </c>
      <c r="H22" s="136">
        <v>169</v>
      </c>
      <c r="I22" s="136">
        <v>8069</v>
      </c>
      <c r="J22" s="136">
        <v>3285</v>
      </c>
      <c r="K22" s="136">
        <v>202</v>
      </c>
      <c r="L22" s="136">
        <v>181</v>
      </c>
      <c r="M22" s="136">
        <f>109+180</f>
        <v>289</v>
      </c>
      <c r="N22" s="136">
        <v>347</v>
      </c>
      <c r="O22" s="158">
        <f t="shared" si="1"/>
        <v>13540</v>
      </c>
    </row>
    <row r="23" spans="2:15" ht="19.5" thickBot="1">
      <c r="B23" s="153" t="s">
        <v>71</v>
      </c>
      <c r="C23" s="136"/>
      <c r="D23" s="136">
        <v>857</v>
      </c>
      <c r="E23" s="136">
        <v>118</v>
      </c>
      <c r="F23" s="136">
        <v>0</v>
      </c>
      <c r="G23" s="136"/>
      <c r="H23" s="136"/>
      <c r="I23" s="136"/>
      <c r="J23" s="136"/>
      <c r="K23" s="136">
        <v>611</v>
      </c>
      <c r="L23" s="136"/>
      <c r="M23" s="136">
        <v>77</v>
      </c>
      <c r="N23" s="136">
        <v>64</v>
      </c>
      <c r="O23" s="158">
        <f t="shared" si="1"/>
        <v>1727</v>
      </c>
    </row>
    <row r="24" spans="2:15" ht="19.5" thickBot="1">
      <c r="B24" s="59" t="s">
        <v>23</v>
      </c>
      <c r="C24" s="17">
        <f>C6+C7</f>
        <v>12573</v>
      </c>
      <c r="D24" s="8">
        <f t="shared" ref="D24:N24" si="5">D6+D7</f>
        <v>22033</v>
      </c>
      <c r="E24" s="8">
        <f t="shared" si="5"/>
        <v>20055</v>
      </c>
      <c r="F24" s="8">
        <f t="shared" si="5"/>
        <v>20473</v>
      </c>
      <c r="G24" s="8">
        <f t="shared" si="5"/>
        <v>18599</v>
      </c>
      <c r="H24" s="8">
        <f t="shared" si="5"/>
        <v>14968</v>
      </c>
      <c r="I24" s="8">
        <f t="shared" si="5"/>
        <v>26260</v>
      </c>
      <c r="J24" s="8">
        <f t="shared" si="5"/>
        <v>23636</v>
      </c>
      <c r="K24" s="8">
        <f t="shared" si="5"/>
        <v>19733</v>
      </c>
      <c r="L24" s="8">
        <f t="shared" si="5"/>
        <v>20095</v>
      </c>
      <c r="M24" s="8">
        <f t="shared" si="5"/>
        <v>26705</v>
      </c>
      <c r="N24" s="24">
        <f t="shared" si="5"/>
        <v>19164</v>
      </c>
      <c r="O24" s="160">
        <f>O6+O7</f>
        <v>244294</v>
      </c>
    </row>
    <row r="25" spans="2:15" ht="19.5" thickBot="1">
      <c r="B25" s="35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2:15" ht="18.75">
      <c r="B26" s="135"/>
      <c r="C26" s="205" t="s">
        <v>37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20"/>
      <c r="O26" s="221" t="s">
        <v>40</v>
      </c>
    </row>
    <row r="27" spans="2:15" ht="16.5" thickBot="1">
      <c r="B27" s="147"/>
      <c r="C27" s="148" t="s">
        <v>2</v>
      </c>
      <c r="D27" s="149" t="s">
        <v>3</v>
      </c>
      <c r="E27" s="149" t="s">
        <v>4</v>
      </c>
      <c r="F27" s="149" t="s">
        <v>5</v>
      </c>
      <c r="G27" s="149" t="s">
        <v>6</v>
      </c>
      <c r="H27" s="149" t="s">
        <v>7</v>
      </c>
      <c r="I27" s="149" t="s">
        <v>8</v>
      </c>
      <c r="J27" s="149" t="s">
        <v>9</v>
      </c>
      <c r="K27" s="149" t="s">
        <v>10</v>
      </c>
      <c r="L27" s="149" t="s">
        <v>11</v>
      </c>
      <c r="M27" s="149" t="s">
        <v>12</v>
      </c>
      <c r="N27" s="161" t="s">
        <v>13</v>
      </c>
      <c r="O27" s="223"/>
    </row>
    <row r="28" spans="2:15" ht="19.5" thickBot="1">
      <c r="B28" s="59" t="s">
        <v>0</v>
      </c>
      <c r="C28" s="17">
        <v>3579</v>
      </c>
      <c r="D28" s="8">
        <v>3767</v>
      </c>
      <c r="E28" s="8">
        <v>3668</v>
      </c>
      <c r="F28" s="8">
        <v>5553</v>
      </c>
      <c r="G28" s="8">
        <v>4333</v>
      </c>
      <c r="H28" s="8">
        <v>4771</v>
      </c>
      <c r="I28" s="8">
        <v>5593</v>
      </c>
      <c r="J28" s="8">
        <v>5999</v>
      </c>
      <c r="K28" s="8">
        <v>7174</v>
      </c>
      <c r="L28" s="8">
        <v>5202</v>
      </c>
      <c r="M28" s="8">
        <v>6912</v>
      </c>
      <c r="N28" s="24">
        <v>4465</v>
      </c>
      <c r="O28" s="157">
        <f t="shared" ref="O28:O42" si="6">SUM(C28:N28)</f>
        <v>61016</v>
      </c>
    </row>
    <row r="29" spans="2:15" ht="18.75">
      <c r="B29" s="151" t="s">
        <v>1</v>
      </c>
      <c r="C29" s="18">
        <f t="shared" ref="C29:N29" si="7">C30+C35</f>
        <v>3041</v>
      </c>
      <c r="D29" s="12">
        <f t="shared" si="7"/>
        <v>2531</v>
      </c>
      <c r="E29" s="12">
        <f t="shared" si="7"/>
        <v>3183</v>
      </c>
      <c r="F29" s="12">
        <f t="shared" si="7"/>
        <v>3090</v>
      </c>
      <c r="G29" s="12">
        <f t="shared" si="7"/>
        <v>2368</v>
      </c>
      <c r="H29" s="12">
        <f t="shared" si="7"/>
        <v>2801</v>
      </c>
      <c r="I29" s="12">
        <f t="shared" si="7"/>
        <v>9217</v>
      </c>
      <c r="J29" s="12">
        <f t="shared" si="7"/>
        <v>3776</v>
      </c>
      <c r="K29" s="12">
        <f t="shared" si="7"/>
        <v>2613</v>
      </c>
      <c r="L29" s="12">
        <f t="shared" si="7"/>
        <v>3072</v>
      </c>
      <c r="M29" s="12">
        <f t="shared" si="7"/>
        <v>3905</v>
      </c>
      <c r="N29" s="25">
        <f t="shared" si="7"/>
        <v>3393</v>
      </c>
      <c r="O29" s="157">
        <f t="shared" si="6"/>
        <v>42990</v>
      </c>
    </row>
    <row r="30" spans="2:15" ht="19.5" thickBot="1">
      <c r="B30" s="152" t="s">
        <v>15</v>
      </c>
      <c r="C30" s="144">
        <f t="shared" ref="C30:N30" si="8">SUM(C31:C34)</f>
        <v>290</v>
      </c>
      <c r="D30" s="145">
        <f t="shared" si="8"/>
        <v>351</v>
      </c>
      <c r="E30" s="145">
        <f t="shared" si="8"/>
        <v>302</v>
      </c>
      <c r="F30" s="145">
        <f t="shared" si="8"/>
        <v>281</v>
      </c>
      <c r="G30" s="145">
        <f t="shared" si="8"/>
        <v>129</v>
      </c>
      <c r="H30" s="145">
        <f t="shared" si="8"/>
        <v>76</v>
      </c>
      <c r="I30" s="145">
        <f t="shared" si="8"/>
        <v>0</v>
      </c>
      <c r="J30" s="145">
        <f t="shared" si="8"/>
        <v>0</v>
      </c>
      <c r="K30" s="145">
        <f t="shared" si="8"/>
        <v>54</v>
      </c>
      <c r="L30" s="145">
        <f t="shared" si="8"/>
        <v>162</v>
      </c>
      <c r="M30" s="145">
        <f t="shared" si="8"/>
        <v>86</v>
      </c>
      <c r="N30" s="146">
        <f t="shared" si="8"/>
        <v>123</v>
      </c>
      <c r="O30" s="156">
        <f t="shared" si="6"/>
        <v>1854</v>
      </c>
    </row>
    <row r="31" spans="2:15" ht="18.75">
      <c r="B31" s="153" t="s">
        <v>16</v>
      </c>
      <c r="C31" s="136">
        <v>58</v>
      </c>
      <c r="D31" s="136">
        <v>118</v>
      </c>
      <c r="E31" s="136">
        <v>100</v>
      </c>
      <c r="F31" s="136">
        <v>82</v>
      </c>
      <c r="G31" s="136">
        <v>43</v>
      </c>
      <c r="H31" s="136">
        <v>76</v>
      </c>
      <c r="I31" s="136"/>
      <c r="J31" s="136"/>
      <c r="K31" s="136"/>
      <c r="L31" s="136">
        <v>71</v>
      </c>
      <c r="M31" s="136"/>
      <c r="N31" s="136"/>
      <c r="O31" s="158">
        <f t="shared" si="6"/>
        <v>548</v>
      </c>
    </row>
    <row r="32" spans="2:15" ht="18.75">
      <c r="B32" s="153" t="s">
        <v>28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58">
        <f t="shared" si="6"/>
        <v>0</v>
      </c>
    </row>
    <row r="33" spans="2:15" ht="18.75">
      <c r="B33" s="153" t="s">
        <v>29</v>
      </c>
      <c r="C33" s="136">
        <v>232</v>
      </c>
      <c r="D33" s="136">
        <v>194</v>
      </c>
      <c r="E33" s="136">
        <v>202</v>
      </c>
      <c r="F33" s="136">
        <v>199</v>
      </c>
      <c r="G33" s="136">
        <v>86</v>
      </c>
      <c r="H33" s="136"/>
      <c r="I33" s="136"/>
      <c r="J33" s="136"/>
      <c r="K33" s="136">
        <v>54</v>
      </c>
      <c r="L33" s="136">
        <v>91</v>
      </c>
      <c r="M33" s="136">
        <v>86</v>
      </c>
      <c r="N33" s="136">
        <v>123</v>
      </c>
      <c r="O33" s="158">
        <f t="shared" si="6"/>
        <v>1267</v>
      </c>
    </row>
    <row r="34" spans="2:15" ht="18.75">
      <c r="B34" s="153" t="s">
        <v>18</v>
      </c>
      <c r="C34" s="136"/>
      <c r="D34" s="136">
        <v>39</v>
      </c>
      <c r="E34" s="136"/>
      <c r="F34" s="136">
        <v>0</v>
      </c>
      <c r="G34" s="136"/>
      <c r="H34" s="136"/>
      <c r="I34" s="136"/>
      <c r="J34" s="136"/>
      <c r="K34" s="136"/>
      <c r="L34" s="136"/>
      <c r="M34" s="136"/>
      <c r="N34" s="136"/>
      <c r="O34" s="158">
        <f t="shared" si="6"/>
        <v>39</v>
      </c>
    </row>
    <row r="35" spans="2:15" ht="18.75">
      <c r="B35" s="154" t="s">
        <v>73</v>
      </c>
      <c r="C35" s="140">
        <f t="shared" ref="C35:D35" si="9">SUM(C36:C41)</f>
        <v>2751</v>
      </c>
      <c r="D35" s="141">
        <f t="shared" si="9"/>
        <v>2180</v>
      </c>
      <c r="E35" s="141">
        <f>SUM(E36:E42)</f>
        <v>2881</v>
      </c>
      <c r="F35" s="141">
        <f>SUM(F36:F42)</f>
        <v>2809</v>
      </c>
      <c r="G35" s="141">
        <f>SUM(G36:G42)</f>
        <v>2239</v>
      </c>
      <c r="H35" s="141">
        <f t="shared" ref="H35:N35" si="10">SUM(H36:H42)</f>
        <v>2725</v>
      </c>
      <c r="I35" s="141">
        <f t="shared" si="10"/>
        <v>9217</v>
      </c>
      <c r="J35" s="141">
        <f t="shared" si="10"/>
        <v>3776</v>
      </c>
      <c r="K35" s="141">
        <f t="shared" si="10"/>
        <v>2559</v>
      </c>
      <c r="L35" s="141">
        <f t="shared" si="10"/>
        <v>2910</v>
      </c>
      <c r="M35" s="141">
        <f t="shared" si="10"/>
        <v>3819</v>
      </c>
      <c r="N35" s="141">
        <f t="shared" si="10"/>
        <v>3270</v>
      </c>
      <c r="O35" s="159">
        <f>SUM(C35:N35)</f>
        <v>41136</v>
      </c>
    </row>
    <row r="36" spans="2:15" ht="18.75">
      <c r="B36" s="153" t="s">
        <v>71</v>
      </c>
      <c r="C36" s="143">
        <v>220</v>
      </c>
      <c r="D36" s="143">
        <v>220</v>
      </c>
      <c r="E36" s="143">
        <v>191</v>
      </c>
      <c r="F36" s="143">
        <v>171</v>
      </c>
      <c r="G36" s="143">
        <v>96</v>
      </c>
      <c r="H36" s="143">
        <v>81</v>
      </c>
      <c r="I36" s="143">
        <v>88</v>
      </c>
      <c r="J36" s="143">
        <v>61</v>
      </c>
      <c r="K36" s="143">
        <v>89</v>
      </c>
      <c r="L36" s="143">
        <v>105</v>
      </c>
      <c r="M36" s="143">
        <f>155+66</f>
        <v>221</v>
      </c>
      <c r="N36" s="143">
        <v>202</v>
      </c>
      <c r="O36" s="158">
        <f t="shared" si="6"/>
        <v>1745</v>
      </c>
    </row>
    <row r="37" spans="2:15" ht="18.75">
      <c r="B37" s="153" t="s">
        <v>20</v>
      </c>
      <c r="C37" s="143">
        <v>497</v>
      </c>
      <c r="D37" s="143">
        <v>90</v>
      </c>
      <c r="E37" s="143">
        <v>873</v>
      </c>
      <c r="F37" s="143">
        <v>445</v>
      </c>
      <c r="G37" s="143">
        <v>336</v>
      </c>
      <c r="H37" s="143">
        <v>105</v>
      </c>
      <c r="I37" s="143"/>
      <c r="J37" s="143"/>
      <c r="K37" s="143"/>
      <c r="L37" s="143">
        <v>2</v>
      </c>
      <c r="M37" s="143"/>
      <c r="N37" s="143">
        <v>3</v>
      </c>
      <c r="O37" s="158">
        <f t="shared" si="6"/>
        <v>2351</v>
      </c>
    </row>
    <row r="38" spans="2:15" ht="18.75">
      <c r="B38" s="153" t="s">
        <v>32</v>
      </c>
      <c r="C38" s="143">
        <v>895</v>
      </c>
      <c r="D38" s="143">
        <v>815</v>
      </c>
      <c r="E38" s="143">
        <v>811</v>
      </c>
      <c r="F38" s="143">
        <v>1056</v>
      </c>
      <c r="G38" s="143">
        <v>815</v>
      </c>
      <c r="H38" s="143"/>
      <c r="I38" s="143"/>
      <c r="J38" s="143">
        <v>2769</v>
      </c>
      <c r="K38" s="143">
        <v>995</v>
      </c>
      <c r="L38" s="143">
        <v>758</v>
      </c>
      <c r="M38" s="143">
        <v>1015</v>
      </c>
      <c r="N38" s="143">
        <v>662</v>
      </c>
      <c r="O38" s="158">
        <f t="shared" si="6"/>
        <v>10591</v>
      </c>
    </row>
    <row r="39" spans="2:15" ht="18.75">
      <c r="B39" s="153" t="s">
        <v>100</v>
      </c>
      <c r="C39" s="143">
        <v>57</v>
      </c>
      <c r="D39" s="143">
        <v>60</v>
      </c>
      <c r="E39" s="143"/>
      <c r="F39" s="143">
        <v>0</v>
      </c>
      <c r="G39" s="143"/>
      <c r="H39" s="143"/>
      <c r="I39" s="143"/>
      <c r="J39" s="143">
        <v>243</v>
      </c>
      <c r="K39" s="143">
        <v>153</v>
      </c>
      <c r="L39" s="143">
        <v>110</v>
      </c>
      <c r="M39" s="143">
        <v>134</v>
      </c>
      <c r="N39" s="143">
        <v>91</v>
      </c>
      <c r="O39" s="158">
        <f t="shared" si="6"/>
        <v>848</v>
      </c>
    </row>
    <row r="40" spans="2:15" ht="18.75">
      <c r="B40" s="153" t="s">
        <v>76</v>
      </c>
      <c r="C40" s="143">
        <v>1051</v>
      </c>
      <c r="D40" s="143">
        <v>944</v>
      </c>
      <c r="E40" s="143">
        <v>952</v>
      </c>
      <c r="F40" s="143">
        <v>1122</v>
      </c>
      <c r="G40" s="143">
        <v>869</v>
      </c>
      <c r="H40" s="143">
        <v>959</v>
      </c>
      <c r="I40" s="143">
        <v>992</v>
      </c>
      <c r="J40" s="143">
        <v>691</v>
      </c>
      <c r="K40" s="143">
        <v>994</v>
      </c>
      <c r="L40" s="143">
        <v>763</v>
      </c>
      <c r="M40" s="143">
        <v>1109</v>
      </c>
      <c r="N40" s="143">
        <v>695</v>
      </c>
      <c r="O40" s="158">
        <f t="shared" si="6"/>
        <v>11141</v>
      </c>
    </row>
    <row r="41" spans="2:15" ht="18.75">
      <c r="B41" s="153" t="s">
        <v>39</v>
      </c>
      <c r="C41" s="136">
        <v>31</v>
      </c>
      <c r="D41" s="136">
        <v>51</v>
      </c>
      <c r="E41" s="136">
        <v>25</v>
      </c>
      <c r="F41" s="136">
        <v>10</v>
      </c>
      <c r="G41" s="136">
        <v>117</v>
      </c>
      <c r="H41" s="136">
        <v>1580</v>
      </c>
      <c r="I41" s="136">
        <v>8137</v>
      </c>
      <c r="J41" s="136">
        <v>12</v>
      </c>
      <c r="K41" s="136">
        <v>328</v>
      </c>
      <c r="L41" s="136">
        <v>1150</v>
      </c>
      <c r="M41" s="136">
        <f>100+105+90+23+930</f>
        <v>1248</v>
      </c>
      <c r="N41" s="136">
        <v>124</v>
      </c>
      <c r="O41" s="158">
        <f t="shared" si="6"/>
        <v>12813</v>
      </c>
    </row>
    <row r="42" spans="2:15" ht="19.5" thickBot="1">
      <c r="B42" s="153" t="s">
        <v>96</v>
      </c>
      <c r="C42" s="136"/>
      <c r="D42" s="136"/>
      <c r="E42" s="136">
        <v>29</v>
      </c>
      <c r="F42" s="136">
        <v>5</v>
      </c>
      <c r="G42" s="136">
        <v>6</v>
      </c>
      <c r="H42" s="136"/>
      <c r="I42" s="136"/>
      <c r="J42" s="136"/>
      <c r="K42" s="136"/>
      <c r="L42" s="136">
        <v>22</v>
      </c>
      <c r="M42" s="136">
        <v>92</v>
      </c>
      <c r="N42" s="136">
        <v>1493</v>
      </c>
      <c r="O42" s="158">
        <f t="shared" si="6"/>
        <v>1647</v>
      </c>
    </row>
    <row r="43" spans="2:15" ht="19.5" thickBot="1">
      <c r="B43" s="59" t="s">
        <v>23</v>
      </c>
      <c r="C43" s="17">
        <f>C28+C29</f>
        <v>6620</v>
      </c>
      <c r="D43" s="8">
        <f t="shared" ref="D43:N43" si="11">D28+D29</f>
        <v>6298</v>
      </c>
      <c r="E43" s="8">
        <f t="shared" si="11"/>
        <v>6851</v>
      </c>
      <c r="F43" s="8">
        <f t="shared" si="11"/>
        <v>8643</v>
      </c>
      <c r="G43" s="8">
        <f>G28+G29</f>
        <v>6701</v>
      </c>
      <c r="H43" s="8">
        <f t="shared" si="11"/>
        <v>7572</v>
      </c>
      <c r="I43" s="8">
        <f t="shared" si="11"/>
        <v>14810</v>
      </c>
      <c r="J43" s="8">
        <f t="shared" si="11"/>
        <v>9775</v>
      </c>
      <c r="K43" s="8">
        <f t="shared" si="11"/>
        <v>9787</v>
      </c>
      <c r="L43" s="8">
        <f t="shared" si="11"/>
        <v>8274</v>
      </c>
      <c r="M43" s="8">
        <f t="shared" si="11"/>
        <v>10817</v>
      </c>
      <c r="N43" s="24">
        <f t="shared" si="11"/>
        <v>7858</v>
      </c>
      <c r="O43" s="160">
        <f>O28+O29</f>
        <v>104006</v>
      </c>
    </row>
    <row r="44" spans="2:15" ht="19.5" thickBot="1">
      <c r="B44" s="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"/>
    </row>
    <row r="45" spans="2:15" ht="18.75">
      <c r="B45" s="166"/>
      <c r="C45" s="205" t="s">
        <v>35</v>
      </c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20"/>
      <c r="O45" s="221" t="s">
        <v>40</v>
      </c>
    </row>
    <row r="46" spans="2:15" ht="16.5" thickBot="1">
      <c r="B46" s="167"/>
      <c r="C46" s="16" t="s">
        <v>2</v>
      </c>
      <c r="D46" s="9" t="s">
        <v>3</v>
      </c>
      <c r="E46" s="9" t="s">
        <v>4</v>
      </c>
      <c r="F46" s="9" t="s">
        <v>5</v>
      </c>
      <c r="G46" s="9" t="s">
        <v>6</v>
      </c>
      <c r="H46" s="9" t="s">
        <v>7</v>
      </c>
      <c r="I46" s="9" t="s">
        <v>8</v>
      </c>
      <c r="J46" s="9" t="s">
        <v>9</v>
      </c>
      <c r="K46" s="9" t="s">
        <v>10</v>
      </c>
      <c r="L46" s="9" t="s">
        <v>11</v>
      </c>
      <c r="M46" s="9" t="s">
        <v>12</v>
      </c>
      <c r="N46" s="155" t="s">
        <v>13</v>
      </c>
      <c r="O46" s="222"/>
    </row>
    <row r="47" spans="2:15" ht="19.5" thickBot="1">
      <c r="B47" s="59" t="s">
        <v>0</v>
      </c>
      <c r="C47" s="17">
        <v>1110</v>
      </c>
      <c r="D47" s="8">
        <v>965</v>
      </c>
      <c r="E47" s="8">
        <v>929</v>
      </c>
      <c r="F47" s="8">
        <v>1182</v>
      </c>
      <c r="G47" s="8">
        <v>1467</v>
      </c>
      <c r="H47" s="8">
        <v>1131</v>
      </c>
      <c r="I47" s="8">
        <v>2032</v>
      </c>
      <c r="J47" s="8">
        <v>2418</v>
      </c>
      <c r="K47" s="8">
        <v>2290</v>
      </c>
      <c r="L47" s="8">
        <v>1318</v>
      </c>
      <c r="M47" s="8">
        <v>952</v>
      </c>
      <c r="N47" s="24">
        <v>609</v>
      </c>
      <c r="O47" s="156">
        <f>SUM(C47:N47)</f>
        <v>16403</v>
      </c>
    </row>
    <row r="48" spans="2:15" ht="19.5" thickBot="1">
      <c r="B48" s="151" t="s">
        <v>1</v>
      </c>
      <c r="C48" s="18">
        <f>C49+C52</f>
        <v>694</v>
      </c>
      <c r="D48" s="18">
        <f t="shared" ref="D48:N48" si="12">D49+D52</f>
        <v>599</v>
      </c>
      <c r="E48" s="18">
        <f t="shared" si="12"/>
        <v>439</v>
      </c>
      <c r="F48" s="18">
        <f t="shared" si="12"/>
        <v>383</v>
      </c>
      <c r="G48" s="18">
        <f t="shared" si="12"/>
        <v>223</v>
      </c>
      <c r="H48" s="18">
        <f t="shared" si="12"/>
        <v>218</v>
      </c>
      <c r="I48" s="18">
        <f t="shared" si="12"/>
        <v>165</v>
      </c>
      <c r="J48" s="18">
        <f t="shared" si="12"/>
        <v>290</v>
      </c>
      <c r="K48" s="18">
        <f t="shared" si="12"/>
        <v>338</v>
      </c>
      <c r="L48" s="18">
        <f t="shared" si="12"/>
        <v>345</v>
      </c>
      <c r="M48" s="18">
        <f t="shared" si="12"/>
        <v>555</v>
      </c>
      <c r="N48" s="169">
        <f t="shared" si="12"/>
        <v>698</v>
      </c>
      <c r="O48" s="157">
        <f>SUM(C48:N48)</f>
        <v>4947</v>
      </c>
    </row>
    <row r="49" spans="2:15" ht="19.5" thickBot="1">
      <c r="B49" s="59" t="s">
        <v>15</v>
      </c>
      <c r="C49" s="17">
        <f>SUM(C50:C51)</f>
        <v>618</v>
      </c>
      <c r="D49" s="17">
        <f t="shared" ref="D49:N49" si="13">SUM(D50:D51)</f>
        <v>526</v>
      </c>
      <c r="E49" s="17">
        <f t="shared" si="13"/>
        <v>364</v>
      </c>
      <c r="F49" s="17">
        <f t="shared" si="13"/>
        <v>322</v>
      </c>
      <c r="G49" s="17">
        <f t="shared" si="13"/>
        <v>157</v>
      </c>
      <c r="H49" s="17">
        <f t="shared" si="13"/>
        <v>159</v>
      </c>
      <c r="I49" s="17">
        <f t="shared" si="13"/>
        <v>94</v>
      </c>
      <c r="J49" s="17">
        <f t="shared" si="13"/>
        <v>204</v>
      </c>
      <c r="K49" s="17">
        <f t="shared" si="13"/>
        <v>270</v>
      </c>
      <c r="L49" s="17">
        <f t="shared" si="13"/>
        <v>294</v>
      </c>
      <c r="M49" s="17">
        <f t="shared" si="13"/>
        <v>469</v>
      </c>
      <c r="N49" s="118">
        <f t="shared" si="13"/>
        <v>636</v>
      </c>
      <c r="O49" s="160">
        <f t="shared" ref="O49" si="14">SUM(O51+O50)</f>
        <v>4113</v>
      </c>
    </row>
    <row r="50" spans="2:15" ht="18.75">
      <c r="B50" s="168" t="s">
        <v>48</v>
      </c>
      <c r="C50" s="162">
        <v>227</v>
      </c>
      <c r="D50" s="76">
        <v>174</v>
      </c>
      <c r="E50" s="76">
        <v>106</v>
      </c>
      <c r="F50" s="76">
        <v>62</v>
      </c>
      <c r="G50" s="76"/>
      <c r="H50" s="76"/>
      <c r="I50" s="76"/>
      <c r="J50" s="76"/>
      <c r="K50" s="76">
        <v>123</v>
      </c>
      <c r="L50" s="76">
        <v>90</v>
      </c>
      <c r="M50" s="76">
        <f>19+171</f>
        <v>190</v>
      </c>
      <c r="N50" s="170">
        <v>167</v>
      </c>
      <c r="O50" s="158">
        <f>SUM(C50:N50)</f>
        <v>1139</v>
      </c>
    </row>
    <row r="51" spans="2:15" ht="19.5" thickBot="1">
      <c r="B51" s="153" t="s">
        <v>17</v>
      </c>
      <c r="C51" s="163">
        <v>391</v>
      </c>
      <c r="D51" s="137">
        <v>352</v>
      </c>
      <c r="E51" s="137">
        <v>258</v>
      </c>
      <c r="F51" s="137">
        <v>260</v>
      </c>
      <c r="G51" s="137">
        <v>157</v>
      </c>
      <c r="H51" s="137">
        <v>159</v>
      </c>
      <c r="I51" s="137">
        <v>94</v>
      </c>
      <c r="J51" s="137">
        <v>204</v>
      </c>
      <c r="K51" s="137">
        <f>79+68</f>
        <v>147</v>
      </c>
      <c r="L51" s="137">
        <v>204</v>
      </c>
      <c r="M51" s="137">
        <f>136+143</f>
        <v>279</v>
      </c>
      <c r="N51" s="171">
        <v>469</v>
      </c>
      <c r="O51" s="158">
        <f>SUM(C51:N51)</f>
        <v>2974</v>
      </c>
    </row>
    <row r="52" spans="2:15" ht="19.5" thickBot="1">
      <c r="B52" s="59" t="s">
        <v>73</v>
      </c>
      <c r="C52" s="164">
        <f>C53</f>
        <v>76</v>
      </c>
      <c r="D52" s="138">
        <f t="shared" ref="D52:N52" si="15">D53</f>
        <v>73</v>
      </c>
      <c r="E52" s="138">
        <f t="shared" si="15"/>
        <v>75</v>
      </c>
      <c r="F52" s="138">
        <f t="shared" si="15"/>
        <v>61</v>
      </c>
      <c r="G52" s="138">
        <f t="shared" si="15"/>
        <v>66</v>
      </c>
      <c r="H52" s="138">
        <f t="shared" si="15"/>
        <v>59</v>
      </c>
      <c r="I52" s="138">
        <f t="shared" si="15"/>
        <v>71</v>
      </c>
      <c r="J52" s="138">
        <f t="shared" si="15"/>
        <v>86</v>
      </c>
      <c r="K52" s="138">
        <f t="shared" si="15"/>
        <v>68</v>
      </c>
      <c r="L52" s="138">
        <f t="shared" si="15"/>
        <v>51</v>
      </c>
      <c r="M52" s="138">
        <f t="shared" si="15"/>
        <v>86</v>
      </c>
      <c r="N52" s="172">
        <f t="shared" si="15"/>
        <v>62</v>
      </c>
      <c r="O52" s="174">
        <f t="shared" ref="O52:O53" si="16">SUM(C52:N52)</f>
        <v>834</v>
      </c>
    </row>
    <row r="53" spans="2:15" ht="19.5" thickBot="1">
      <c r="B53" s="153" t="s">
        <v>71</v>
      </c>
      <c r="C53" s="165">
        <v>76</v>
      </c>
      <c r="D53" s="139">
        <v>73</v>
      </c>
      <c r="E53" s="139">
        <v>75</v>
      </c>
      <c r="F53" s="139">
        <v>61</v>
      </c>
      <c r="G53" s="139">
        <v>66</v>
      </c>
      <c r="H53" s="139">
        <v>59</v>
      </c>
      <c r="I53" s="139">
        <v>71</v>
      </c>
      <c r="J53" s="139">
        <v>86</v>
      </c>
      <c r="K53" s="139">
        <v>68</v>
      </c>
      <c r="L53" s="139">
        <v>51</v>
      </c>
      <c r="M53" s="139">
        <v>86</v>
      </c>
      <c r="N53" s="173">
        <v>62</v>
      </c>
      <c r="O53" s="158">
        <f t="shared" si="16"/>
        <v>834</v>
      </c>
    </row>
    <row r="54" spans="2:15" ht="19.5" thickBot="1">
      <c r="B54" s="59" t="s">
        <v>23</v>
      </c>
      <c r="C54" s="164">
        <f>C47+C48</f>
        <v>1804</v>
      </c>
      <c r="D54" s="138">
        <f>D47+D48</f>
        <v>1564</v>
      </c>
      <c r="E54" s="138">
        <f t="shared" ref="E54:N54" si="17">E47+E48</f>
        <v>1368</v>
      </c>
      <c r="F54" s="138">
        <f t="shared" si="17"/>
        <v>1565</v>
      </c>
      <c r="G54" s="138">
        <f t="shared" si="17"/>
        <v>1690</v>
      </c>
      <c r="H54" s="138">
        <f t="shared" si="17"/>
        <v>1349</v>
      </c>
      <c r="I54" s="138">
        <f t="shared" si="17"/>
        <v>2197</v>
      </c>
      <c r="J54" s="138">
        <f t="shared" si="17"/>
        <v>2708</v>
      </c>
      <c r="K54" s="138">
        <f t="shared" si="17"/>
        <v>2628</v>
      </c>
      <c r="L54" s="138">
        <f t="shared" si="17"/>
        <v>1663</v>
      </c>
      <c r="M54" s="138">
        <f t="shared" si="17"/>
        <v>1507</v>
      </c>
      <c r="N54" s="172">
        <f t="shared" si="17"/>
        <v>1307</v>
      </c>
      <c r="O54" s="174">
        <f>SUM(C54:N54)</f>
        <v>21350</v>
      </c>
    </row>
    <row r="55" spans="2:15" ht="19.5" thickBot="1">
      <c r="B55" s="3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"/>
    </row>
    <row r="56" spans="2:15" ht="18.75">
      <c r="B56" s="166"/>
      <c r="C56" s="205" t="s">
        <v>36</v>
      </c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20"/>
      <c r="O56" s="221" t="s">
        <v>40</v>
      </c>
    </row>
    <row r="57" spans="2:15" ht="16.5" thickBot="1">
      <c r="B57" s="167"/>
      <c r="C57" s="16" t="s">
        <v>2</v>
      </c>
      <c r="D57" s="9" t="s">
        <v>3</v>
      </c>
      <c r="E57" s="9" t="s">
        <v>4</v>
      </c>
      <c r="F57" s="9" t="s">
        <v>5</v>
      </c>
      <c r="G57" s="9" t="s">
        <v>6</v>
      </c>
      <c r="H57" s="9" t="s">
        <v>7</v>
      </c>
      <c r="I57" s="9" t="s">
        <v>8</v>
      </c>
      <c r="J57" s="9" t="s">
        <v>9</v>
      </c>
      <c r="K57" s="9" t="s">
        <v>10</v>
      </c>
      <c r="L57" s="9" t="s">
        <v>11</v>
      </c>
      <c r="M57" s="9" t="s">
        <v>12</v>
      </c>
      <c r="N57" s="155" t="s">
        <v>13</v>
      </c>
      <c r="O57" s="222"/>
    </row>
    <row r="58" spans="2:15" ht="19.5" thickBot="1">
      <c r="B58" s="59" t="s">
        <v>0</v>
      </c>
      <c r="C58" s="17">
        <v>956</v>
      </c>
      <c r="D58" s="8">
        <v>779</v>
      </c>
      <c r="E58" s="8">
        <v>581</v>
      </c>
      <c r="F58" s="8">
        <v>777</v>
      </c>
      <c r="G58" s="8">
        <v>1028</v>
      </c>
      <c r="H58" s="8">
        <v>2028</v>
      </c>
      <c r="I58" s="8">
        <v>4000</v>
      </c>
      <c r="J58" s="8">
        <v>4179</v>
      </c>
      <c r="K58" s="8">
        <v>2978</v>
      </c>
      <c r="L58" s="8">
        <v>3846</v>
      </c>
      <c r="M58" s="8">
        <v>3450</v>
      </c>
      <c r="N58" s="24">
        <v>2118</v>
      </c>
      <c r="O58" s="156">
        <f>SUM(C58:N58)</f>
        <v>26720</v>
      </c>
    </row>
    <row r="59" spans="2:15" ht="19.5" thickBot="1">
      <c r="B59" s="153" t="s">
        <v>102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18"/>
      <c r="O59" s="156">
        <f>SUM(C59:N59)</f>
        <v>0</v>
      </c>
    </row>
    <row r="60" spans="2:15" ht="19.5" thickBot="1">
      <c r="B60" s="59" t="s">
        <v>1</v>
      </c>
      <c r="C60" s="17">
        <f>SUM(C62:C65)</f>
        <v>389</v>
      </c>
      <c r="D60" s="74">
        <f t="shared" ref="D60:N60" si="18">SUM(D62:D65)</f>
        <v>372</v>
      </c>
      <c r="E60" s="74">
        <f t="shared" si="18"/>
        <v>250</v>
      </c>
      <c r="F60" s="74">
        <f t="shared" si="18"/>
        <v>235</v>
      </c>
      <c r="G60" s="74">
        <f t="shared" si="18"/>
        <v>165</v>
      </c>
      <c r="H60" s="74">
        <f t="shared" si="18"/>
        <v>103</v>
      </c>
      <c r="I60" s="74">
        <f t="shared" si="18"/>
        <v>267</v>
      </c>
      <c r="J60" s="74">
        <f t="shared" si="18"/>
        <v>173</v>
      </c>
      <c r="K60" s="74">
        <f t="shared" si="18"/>
        <v>293</v>
      </c>
      <c r="L60" s="74">
        <f t="shared" si="18"/>
        <v>308</v>
      </c>
      <c r="M60" s="74">
        <f t="shared" si="18"/>
        <v>417</v>
      </c>
      <c r="N60" s="176">
        <f t="shared" si="18"/>
        <v>417</v>
      </c>
      <c r="O60" s="177">
        <f>SUM(C60:N60)</f>
        <v>3389</v>
      </c>
    </row>
    <row r="61" spans="2:15" ht="19.5" thickBot="1">
      <c r="B61" s="59" t="s">
        <v>15</v>
      </c>
      <c r="C61" s="18">
        <f>SUM(C62:C63)</f>
        <v>196</v>
      </c>
      <c r="D61" s="18">
        <f t="shared" ref="D61:N61" si="19">SUM(D62:D63)</f>
        <v>191</v>
      </c>
      <c r="E61" s="18">
        <f t="shared" si="19"/>
        <v>108</v>
      </c>
      <c r="F61" s="18">
        <f t="shared" si="19"/>
        <v>76</v>
      </c>
      <c r="G61" s="18">
        <f t="shared" si="19"/>
        <v>0</v>
      </c>
      <c r="H61" s="18">
        <f t="shared" si="19"/>
        <v>0</v>
      </c>
      <c r="I61" s="18">
        <f t="shared" si="19"/>
        <v>19</v>
      </c>
      <c r="J61" s="18">
        <f t="shared" si="19"/>
        <v>0</v>
      </c>
      <c r="K61" s="18">
        <f t="shared" si="19"/>
        <v>122</v>
      </c>
      <c r="L61" s="18">
        <f t="shared" si="19"/>
        <v>144</v>
      </c>
      <c r="M61" s="18">
        <f t="shared" si="19"/>
        <v>224</v>
      </c>
      <c r="N61" s="18">
        <f t="shared" si="19"/>
        <v>239</v>
      </c>
      <c r="O61" s="157">
        <f>SUM(C61:N61)</f>
        <v>1319</v>
      </c>
    </row>
    <row r="62" spans="2:15" ht="19.5" thickBot="1">
      <c r="B62" s="179" t="s">
        <v>48</v>
      </c>
      <c r="C62" s="180">
        <v>196</v>
      </c>
      <c r="D62" s="181">
        <v>191</v>
      </c>
      <c r="E62" s="181">
        <v>108</v>
      </c>
      <c r="F62" s="181">
        <v>76</v>
      </c>
      <c r="G62" s="181"/>
      <c r="H62" s="181"/>
      <c r="I62" s="181"/>
      <c r="J62" s="181"/>
      <c r="K62" s="181">
        <v>122</v>
      </c>
      <c r="L62" s="181">
        <v>144</v>
      </c>
      <c r="M62" s="181">
        <v>224</v>
      </c>
      <c r="N62" s="182">
        <v>239</v>
      </c>
      <c r="O62" s="183">
        <f t="shared" ref="O62:O65" si="20">SUM(C62:N62)</f>
        <v>1300</v>
      </c>
    </row>
    <row r="63" spans="2:15" ht="18.75">
      <c r="B63" s="153" t="s">
        <v>18</v>
      </c>
      <c r="C63" s="162"/>
      <c r="D63" s="76"/>
      <c r="E63" s="76"/>
      <c r="F63" s="76"/>
      <c r="G63" s="76"/>
      <c r="H63" s="76"/>
      <c r="I63" s="76">
        <v>19</v>
      </c>
      <c r="J63" s="76"/>
      <c r="K63" s="76"/>
      <c r="L63" s="76"/>
      <c r="M63" s="76"/>
      <c r="N63" s="170"/>
      <c r="O63" s="183">
        <f t="shared" si="20"/>
        <v>19</v>
      </c>
    </row>
    <row r="64" spans="2:15" ht="18.75">
      <c r="B64" s="153" t="s">
        <v>71</v>
      </c>
      <c r="C64" s="162">
        <v>98</v>
      </c>
      <c r="D64" s="76">
        <v>89</v>
      </c>
      <c r="E64" s="76">
        <v>65</v>
      </c>
      <c r="F64" s="76">
        <v>67</v>
      </c>
      <c r="G64" s="76">
        <v>68</v>
      </c>
      <c r="H64" s="76"/>
      <c r="I64" s="76">
        <v>157</v>
      </c>
      <c r="J64" s="76">
        <v>74</v>
      </c>
      <c r="K64" s="76">
        <v>81</v>
      </c>
      <c r="L64" s="76">
        <v>80</v>
      </c>
      <c r="M64" s="76">
        <v>98</v>
      </c>
      <c r="N64" s="170">
        <v>91</v>
      </c>
      <c r="O64" s="178">
        <f t="shared" si="20"/>
        <v>968</v>
      </c>
    </row>
    <row r="65" spans="2:15" ht="19.5" thickBot="1">
      <c r="B65" s="175" t="s">
        <v>32</v>
      </c>
      <c r="C65" s="184">
        <v>95</v>
      </c>
      <c r="D65" s="185">
        <v>92</v>
      </c>
      <c r="E65" s="185">
        <v>77</v>
      </c>
      <c r="F65" s="185">
        <v>92</v>
      </c>
      <c r="G65" s="185">
        <v>97</v>
      </c>
      <c r="H65" s="185">
        <v>103</v>
      </c>
      <c r="I65" s="185">
        <v>91</v>
      </c>
      <c r="J65" s="185">
        <v>99</v>
      </c>
      <c r="K65" s="185">
        <v>90</v>
      </c>
      <c r="L65" s="185">
        <v>84</v>
      </c>
      <c r="M65" s="185">
        <v>95</v>
      </c>
      <c r="N65" s="186">
        <v>87</v>
      </c>
      <c r="O65" s="187">
        <f t="shared" si="20"/>
        <v>1102</v>
      </c>
    </row>
    <row r="66" spans="2:15" ht="19.5" thickBot="1">
      <c r="B66" s="44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88"/>
    </row>
    <row r="67" spans="2:15" ht="18.75">
      <c r="B67" s="151" t="s">
        <v>92</v>
      </c>
      <c r="C67" s="200">
        <f>C62+C49+C30+C8</f>
        <v>3943</v>
      </c>
      <c r="D67" s="200">
        <f>D62+D49+D30+D8</f>
        <v>3679</v>
      </c>
      <c r="E67" s="200">
        <f>E62+E49+E30+E8</f>
        <v>3571</v>
      </c>
      <c r="F67" s="200">
        <f t="shared" ref="F67:N67" si="21">F62+F49+F30+F8</f>
        <v>3135</v>
      </c>
      <c r="G67" s="200">
        <f t="shared" si="21"/>
        <v>1824</v>
      </c>
      <c r="H67" s="200">
        <f t="shared" si="21"/>
        <v>373</v>
      </c>
      <c r="I67" s="200">
        <f>I61+I49+I30+I8</f>
        <v>315</v>
      </c>
      <c r="J67" s="200">
        <f t="shared" si="21"/>
        <v>334</v>
      </c>
      <c r="K67" s="200">
        <f t="shared" si="21"/>
        <v>1457</v>
      </c>
      <c r="L67" s="200">
        <f>L62+L49+L30+L8</f>
        <v>2397</v>
      </c>
      <c r="M67" s="200">
        <f t="shared" si="21"/>
        <v>3251</v>
      </c>
      <c r="N67" s="200">
        <f t="shared" si="21"/>
        <v>3810</v>
      </c>
      <c r="O67" s="192">
        <f>O61+O49+O30+O8</f>
        <v>28089</v>
      </c>
    </row>
    <row r="68" spans="2:15" ht="18.75">
      <c r="B68" s="153" t="s">
        <v>48</v>
      </c>
      <c r="C68" s="31">
        <f>C62+C50+C11</f>
        <v>1199</v>
      </c>
      <c r="D68" s="31">
        <f t="shared" ref="D68:O68" si="22">D62+D50+D11</f>
        <v>861</v>
      </c>
      <c r="E68" s="31">
        <f t="shared" si="22"/>
        <v>575</v>
      </c>
      <c r="F68" s="31">
        <f t="shared" si="22"/>
        <v>589</v>
      </c>
      <c r="G68" s="31">
        <f t="shared" si="22"/>
        <v>0</v>
      </c>
      <c r="H68" s="31">
        <f t="shared" si="22"/>
        <v>0</v>
      </c>
      <c r="I68" s="31">
        <f t="shared" si="22"/>
        <v>0</v>
      </c>
      <c r="J68" s="31">
        <f t="shared" si="22"/>
        <v>0</v>
      </c>
      <c r="K68" s="31">
        <f t="shared" si="22"/>
        <v>614</v>
      </c>
      <c r="L68" s="31">
        <f t="shared" si="22"/>
        <v>710</v>
      </c>
      <c r="M68" s="31">
        <f t="shared" si="22"/>
        <v>1000</v>
      </c>
      <c r="N68" s="31">
        <f t="shared" si="22"/>
        <v>967</v>
      </c>
      <c r="O68" s="193">
        <f t="shared" si="22"/>
        <v>6515</v>
      </c>
    </row>
    <row r="69" spans="2:15" ht="18.75">
      <c r="B69" s="153" t="s">
        <v>80</v>
      </c>
      <c r="C69" s="77">
        <f t="shared" ref="C69:H69" si="23">C59</f>
        <v>0</v>
      </c>
      <c r="D69" s="77">
        <f t="shared" si="23"/>
        <v>0</v>
      </c>
      <c r="E69" s="77">
        <f t="shared" si="23"/>
        <v>0</v>
      </c>
      <c r="F69" s="77">
        <f t="shared" si="23"/>
        <v>0</v>
      </c>
      <c r="G69" s="77">
        <f t="shared" si="23"/>
        <v>0</v>
      </c>
      <c r="H69" s="77">
        <f t="shared" si="23"/>
        <v>0</v>
      </c>
      <c r="I69" s="77">
        <f>I59</f>
        <v>0</v>
      </c>
      <c r="J69" s="77">
        <f t="shared" ref="J69:O69" si="24">J59</f>
        <v>0</v>
      </c>
      <c r="K69" s="77">
        <f t="shared" si="24"/>
        <v>0</v>
      </c>
      <c r="L69" s="77">
        <f t="shared" si="24"/>
        <v>0</v>
      </c>
      <c r="M69" s="77">
        <f t="shared" si="24"/>
        <v>0</v>
      </c>
      <c r="N69" s="77">
        <f t="shared" si="24"/>
        <v>0</v>
      </c>
      <c r="O69" s="191">
        <f t="shared" si="24"/>
        <v>0</v>
      </c>
    </row>
    <row r="70" spans="2:15" ht="18.75">
      <c r="B70" s="202" t="s">
        <v>77</v>
      </c>
      <c r="C70" s="199">
        <f t="shared" ref="C70:N70" si="25">C6+C47+C58+C28</f>
        <v>14427</v>
      </c>
      <c r="D70" s="199">
        <f t="shared" si="25"/>
        <v>22016</v>
      </c>
      <c r="E70" s="199">
        <f>E6+E47+E58+E28</f>
        <v>21263</v>
      </c>
      <c r="F70" s="199">
        <f t="shared" si="25"/>
        <v>24040</v>
      </c>
      <c r="G70" s="199">
        <f t="shared" si="25"/>
        <v>22348</v>
      </c>
      <c r="H70" s="199">
        <f t="shared" si="25"/>
        <v>21498</v>
      </c>
      <c r="I70" s="199">
        <f t="shared" si="25"/>
        <v>27942</v>
      </c>
      <c r="J70" s="199">
        <f t="shared" si="25"/>
        <v>31056</v>
      </c>
      <c r="K70" s="199">
        <f t="shared" si="25"/>
        <v>29092</v>
      </c>
      <c r="L70" s="199">
        <f t="shared" si="25"/>
        <v>26389</v>
      </c>
      <c r="M70" s="199">
        <f t="shared" si="25"/>
        <v>33097</v>
      </c>
      <c r="N70" s="199">
        <f t="shared" si="25"/>
        <v>22152</v>
      </c>
      <c r="O70" s="194">
        <f>O6+O47+O58+O28</f>
        <v>295320</v>
      </c>
    </row>
    <row r="71" spans="2:15" ht="18.75">
      <c r="B71" s="202" t="s">
        <v>78</v>
      </c>
      <c r="C71" s="188">
        <f>C7+C48+C29+C60</f>
        <v>7915</v>
      </c>
      <c r="D71" s="188">
        <f t="shared" ref="D71:N71" si="26">D7+D48+D29+D60</f>
        <v>9030</v>
      </c>
      <c r="E71" s="188">
        <f t="shared" si="26"/>
        <v>7842</v>
      </c>
      <c r="F71" s="188">
        <f t="shared" si="26"/>
        <v>7653</v>
      </c>
      <c r="G71" s="188">
        <f t="shared" si="26"/>
        <v>5835</v>
      </c>
      <c r="H71" s="188">
        <f t="shared" si="26"/>
        <v>4522</v>
      </c>
      <c r="I71" s="188">
        <f t="shared" si="26"/>
        <v>19592</v>
      </c>
      <c r="J71" s="188">
        <f t="shared" si="26"/>
        <v>9415</v>
      </c>
      <c r="K71" s="188">
        <f t="shared" si="26"/>
        <v>6327</v>
      </c>
      <c r="L71" s="188">
        <f t="shared" si="26"/>
        <v>7797</v>
      </c>
      <c r="M71" s="188">
        <f t="shared" si="26"/>
        <v>9799</v>
      </c>
      <c r="N71" s="188">
        <f t="shared" si="26"/>
        <v>8712</v>
      </c>
      <c r="O71" s="195">
        <f>O7+O48+O29+O60</f>
        <v>104439</v>
      </c>
    </row>
    <row r="72" spans="2:15" ht="18.75">
      <c r="B72" s="202" t="s">
        <v>72</v>
      </c>
      <c r="C72" s="143">
        <f>C71-C67</f>
        <v>3972</v>
      </c>
      <c r="D72" s="143">
        <f t="shared" ref="D72:O72" si="27">D71-D67</f>
        <v>5351</v>
      </c>
      <c r="E72" s="143">
        <f t="shared" si="27"/>
        <v>4271</v>
      </c>
      <c r="F72" s="143">
        <f t="shared" si="27"/>
        <v>4518</v>
      </c>
      <c r="G72" s="143">
        <f>G71-G67</f>
        <v>4011</v>
      </c>
      <c r="H72" s="143">
        <f t="shared" si="27"/>
        <v>4149</v>
      </c>
      <c r="I72" s="143">
        <f t="shared" si="27"/>
        <v>19277</v>
      </c>
      <c r="J72" s="143">
        <f t="shared" si="27"/>
        <v>9081</v>
      </c>
      <c r="K72" s="143">
        <f t="shared" si="27"/>
        <v>4870</v>
      </c>
      <c r="L72" s="143">
        <f t="shared" si="27"/>
        <v>5400</v>
      </c>
      <c r="M72" s="143">
        <f t="shared" si="27"/>
        <v>6548</v>
      </c>
      <c r="N72" s="143">
        <f t="shared" si="27"/>
        <v>4902</v>
      </c>
      <c r="O72" s="196">
        <f t="shared" si="27"/>
        <v>76350</v>
      </c>
    </row>
    <row r="73" spans="2:15" ht="19.5" thickBot="1">
      <c r="B73" s="203" t="s">
        <v>79</v>
      </c>
      <c r="C73" s="201">
        <f t="shared" ref="C73:H73" si="28">C71+C70+C69</f>
        <v>22342</v>
      </c>
      <c r="D73" s="201">
        <f t="shared" si="28"/>
        <v>31046</v>
      </c>
      <c r="E73" s="201">
        <f t="shared" si="28"/>
        <v>29105</v>
      </c>
      <c r="F73" s="201">
        <f t="shared" si="28"/>
        <v>31693</v>
      </c>
      <c r="G73" s="201">
        <f t="shared" si="28"/>
        <v>28183</v>
      </c>
      <c r="H73" s="201">
        <f t="shared" si="28"/>
        <v>26020</v>
      </c>
      <c r="I73" s="201">
        <f>I71+I70+I69</f>
        <v>47534</v>
      </c>
      <c r="J73" s="201">
        <f t="shared" ref="J73:O73" si="29">J71+J70+J69</f>
        <v>40471</v>
      </c>
      <c r="K73" s="201">
        <f t="shared" si="29"/>
        <v>35419</v>
      </c>
      <c r="L73" s="201">
        <f t="shared" si="29"/>
        <v>34186</v>
      </c>
      <c r="M73" s="201">
        <f t="shared" si="29"/>
        <v>42896</v>
      </c>
      <c r="N73" s="201">
        <f t="shared" si="29"/>
        <v>30864</v>
      </c>
      <c r="O73" s="197">
        <f t="shared" si="29"/>
        <v>399759</v>
      </c>
    </row>
    <row r="74" spans="2:15" ht="19.5" thickBot="1">
      <c r="B74" s="210"/>
      <c r="C74" s="210"/>
      <c r="D74" s="210"/>
      <c r="E74" s="210"/>
      <c r="F74" s="210"/>
      <c r="G74" s="210"/>
      <c r="H74" s="210"/>
      <c r="I74" s="124"/>
      <c r="J74" s="124"/>
      <c r="K74" s="124"/>
      <c r="L74" s="124"/>
      <c r="M74" s="124"/>
      <c r="N74" s="124" t="s">
        <v>67</v>
      </c>
      <c r="O74" s="1">
        <f>O11+O50+O62</f>
        <v>6515</v>
      </c>
    </row>
    <row r="75" spans="2:15" ht="19.5" thickBot="1">
      <c r="B75" s="82" t="s">
        <v>101</v>
      </c>
      <c r="C75" s="83"/>
      <c r="D75" s="213" t="s">
        <v>61</v>
      </c>
      <c r="E75" s="213"/>
      <c r="F75" s="213"/>
      <c r="G75" s="213"/>
      <c r="H75" s="213"/>
      <c r="I75" s="124"/>
      <c r="J75" s="124"/>
      <c r="K75" s="124"/>
      <c r="L75" s="214" t="s">
        <v>70</v>
      </c>
      <c r="M75" s="214"/>
      <c r="N75" s="214"/>
      <c r="O75" s="1">
        <f>O8+O30+O49+O61</f>
        <v>28089</v>
      </c>
    </row>
    <row r="76" spans="2:15" ht="19.5" thickBot="1">
      <c r="B76" s="79" t="s">
        <v>97</v>
      </c>
      <c r="C76" s="127">
        <f>SUM(C77:C82)</f>
        <v>28089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"/>
    </row>
    <row r="77" spans="2:15" ht="18.75">
      <c r="B77" s="70" t="s">
        <v>16</v>
      </c>
      <c r="C77" s="129">
        <f>O9+O31</f>
        <v>914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"/>
    </row>
    <row r="78" spans="2:15" ht="18.75">
      <c r="B78" s="71" t="s">
        <v>28</v>
      </c>
      <c r="C78" s="130">
        <f>O10+O32</f>
        <v>0</v>
      </c>
      <c r="D78" s="124"/>
      <c r="E78" s="124"/>
      <c r="F78" s="124"/>
      <c r="G78" s="215" t="s">
        <v>62</v>
      </c>
      <c r="H78" s="215"/>
      <c r="I78" s="77">
        <f>C77+C78+C79+C80+C81+C82</f>
        <v>28089</v>
      </c>
      <c r="J78" s="124"/>
      <c r="K78" s="124"/>
      <c r="L78" s="124"/>
      <c r="M78" s="124"/>
      <c r="N78" s="124"/>
      <c r="O78" s="1"/>
    </row>
    <row r="79" spans="2:15" ht="18.75">
      <c r="B79" s="71" t="s">
        <v>29</v>
      </c>
      <c r="C79" s="130">
        <f>O12+O33</f>
        <v>15656</v>
      </c>
      <c r="D79" s="124"/>
      <c r="E79" s="124"/>
      <c r="F79" s="124"/>
      <c r="G79" s="215" t="s">
        <v>63</v>
      </c>
      <c r="H79" s="215"/>
      <c r="I79" s="77">
        <f>C79</f>
        <v>15656</v>
      </c>
      <c r="J79" s="124"/>
      <c r="K79" s="124"/>
      <c r="L79" s="124"/>
      <c r="M79" s="124"/>
      <c r="N79" s="124"/>
      <c r="O79" s="1"/>
    </row>
    <row r="80" spans="2:15" ht="18.75">
      <c r="B80" s="71" t="s">
        <v>18</v>
      </c>
      <c r="C80" s="130">
        <f>O14+O34+O63</f>
        <v>428</v>
      </c>
      <c r="D80" s="124"/>
      <c r="E80" s="124"/>
      <c r="F80" s="124"/>
      <c r="G80" s="216" t="s">
        <v>98</v>
      </c>
      <c r="H80" s="216"/>
      <c r="I80" s="77">
        <f>SUM(I78-I79)</f>
        <v>12433</v>
      </c>
      <c r="J80" s="124"/>
      <c r="K80" s="124"/>
      <c r="L80" s="124"/>
      <c r="M80" s="124"/>
      <c r="N80" s="124"/>
      <c r="O80" s="1"/>
    </row>
    <row r="81" spans="2:15" ht="18.75">
      <c r="B81" s="71" t="s">
        <v>17</v>
      </c>
      <c r="C81" s="130">
        <f>O13+O51</f>
        <v>4576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"/>
    </row>
    <row r="82" spans="2:15" ht="19.5" thickBot="1">
      <c r="B82" s="128" t="s">
        <v>48</v>
      </c>
      <c r="C82" s="131">
        <f>O11+O50+O62</f>
        <v>6515</v>
      </c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"/>
    </row>
    <row r="83" spans="2:15" ht="18.75">
      <c r="B83" s="70" t="s">
        <v>32</v>
      </c>
      <c r="C83" s="133">
        <f>O18+O38+O65</f>
        <v>16155</v>
      </c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"/>
    </row>
    <row r="84" spans="2:15" ht="19.5" thickBot="1">
      <c r="B84" s="71" t="s">
        <v>96</v>
      </c>
      <c r="C84" s="134">
        <f>SUM(O42)</f>
        <v>1647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"/>
    </row>
    <row r="85" spans="2:15" ht="19.5" thickBot="1">
      <c r="B85" s="117" t="s">
        <v>73</v>
      </c>
      <c r="C85" s="127">
        <f>SUM(C83:C84)</f>
        <v>17802</v>
      </c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"/>
    </row>
    <row r="86" spans="2:15" ht="18.75">
      <c r="B86" s="71" t="s">
        <v>74</v>
      </c>
      <c r="C86" s="129">
        <v>0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"/>
    </row>
    <row r="87" spans="2:15" ht="18.75">
      <c r="B87" s="71" t="s">
        <v>75</v>
      </c>
      <c r="C87" s="130">
        <f>O17+O40</f>
        <v>20254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"/>
    </row>
    <row r="88" spans="2:15" ht="18.75">
      <c r="B88" s="71" t="s">
        <v>71</v>
      </c>
      <c r="C88" s="130">
        <f>O23+O36+O53+O64</f>
        <v>5274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"/>
    </row>
    <row r="89" spans="2:15" ht="19.5" thickBot="1">
      <c r="B89" s="71" t="s">
        <v>20</v>
      </c>
      <c r="C89" s="134">
        <f>O16+O37</f>
        <v>2800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"/>
    </row>
    <row r="90" spans="2:15" ht="19.5" thickBot="1">
      <c r="B90" s="117" t="s">
        <v>56</v>
      </c>
      <c r="C90" s="127">
        <f>SUM(C86:C89)</f>
        <v>28328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"/>
    </row>
    <row r="91" spans="2:15" ht="18.75">
      <c r="B91" s="70" t="s">
        <v>39</v>
      </c>
      <c r="C91" s="133">
        <f>O41</f>
        <v>12813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"/>
    </row>
    <row r="92" spans="2:15" ht="18.75">
      <c r="B92" s="71" t="s">
        <v>34</v>
      </c>
      <c r="C92" s="130">
        <f>O22</f>
        <v>13540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"/>
    </row>
    <row r="93" spans="2:15" ht="19.5" thickBot="1">
      <c r="B93" s="71" t="s">
        <v>21</v>
      </c>
      <c r="C93" s="13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"/>
    </row>
    <row r="94" spans="2:15" ht="19.5" thickBot="1">
      <c r="B94" s="117" t="s">
        <v>57</v>
      </c>
      <c r="C94" s="127">
        <f>SUM(C91:C93)</f>
        <v>26353</v>
      </c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"/>
    </row>
    <row r="95" spans="2:15" ht="18.75">
      <c r="B95" s="70" t="s">
        <v>22</v>
      </c>
      <c r="C95" s="133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"/>
    </row>
    <row r="96" spans="2:15" ht="18.75">
      <c r="B96" s="71" t="s">
        <v>50</v>
      </c>
      <c r="C96" s="130">
        <f>O20</f>
        <v>324</v>
      </c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"/>
    </row>
    <row r="97" spans="2:15" ht="18.75">
      <c r="B97" s="71" t="s">
        <v>30</v>
      </c>
      <c r="C97" s="134">
        <f>O21</f>
        <v>2116</v>
      </c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"/>
    </row>
    <row r="98" spans="2:15" ht="19.5" thickBot="1">
      <c r="B98" s="71" t="s">
        <v>100</v>
      </c>
      <c r="C98" s="191">
        <f>SUM(O19+O39)</f>
        <v>1427</v>
      </c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"/>
    </row>
    <row r="99" spans="2:15" ht="19.5" thickBot="1">
      <c r="B99" s="117" t="s">
        <v>58</v>
      </c>
      <c r="C99" s="127">
        <f>SUM(C95:C98)</f>
        <v>3867</v>
      </c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"/>
    </row>
    <row r="100" spans="2:15" ht="19.5" thickBot="1">
      <c r="B100" s="93" t="s">
        <v>99</v>
      </c>
      <c r="C100" s="132">
        <f>SUM(C76+C85+C90+C94+C99)</f>
        <v>104439</v>
      </c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"/>
    </row>
  </sheetData>
  <mergeCells count="16">
    <mergeCell ref="B1:N1"/>
    <mergeCell ref="B2:N2"/>
    <mergeCell ref="C4:N4"/>
    <mergeCell ref="O4:O5"/>
    <mergeCell ref="C26:N26"/>
    <mergeCell ref="O26:O27"/>
    <mergeCell ref="G78:H78"/>
    <mergeCell ref="G79:H79"/>
    <mergeCell ref="G80:H80"/>
    <mergeCell ref="C45:N45"/>
    <mergeCell ref="O45:O46"/>
    <mergeCell ref="C56:N56"/>
    <mergeCell ref="O56:O57"/>
    <mergeCell ref="B74:H74"/>
    <mergeCell ref="D75:H75"/>
    <mergeCell ref="L75:N7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O100"/>
  <sheetViews>
    <sheetView tabSelected="1" zoomScale="80" zoomScaleNormal="80" workbookViewId="0">
      <selection activeCell="E66" sqref="E66"/>
    </sheetView>
  </sheetViews>
  <sheetFormatPr defaultRowHeight="15"/>
  <cols>
    <col min="2" max="2" width="34.5703125" bestFit="1" customWidth="1"/>
    <col min="3" max="3" width="10.7109375" bestFit="1" customWidth="1"/>
    <col min="8" max="8" width="10.5703125" bestFit="1" customWidth="1"/>
    <col min="15" max="15" width="12.85546875" bestFit="1" customWidth="1"/>
  </cols>
  <sheetData>
    <row r="1" spans="2:15" ht="18.75">
      <c r="B1" s="209" t="s">
        <v>103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"/>
    </row>
    <row r="2" spans="2:15" ht="18.75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1"/>
    </row>
    <row r="3" spans="2:15" ht="19.5" thickBot="1">
      <c r="B3" s="3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"/>
    </row>
    <row r="4" spans="2:15" ht="18.75">
      <c r="B4" s="135"/>
      <c r="C4" s="205" t="s">
        <v>33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20"/>
      <c r="O4" s="221" t="s">
        <v>40</v>
      </c>
    </row>
    <row r="5" spans="2:15" ht="16.5" thickBot="1">
      <c r="B5" s="150"/>
      <c r="C5" s="16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155" t="s">
        <v>13</v>
      </c>
      <c r="O5" s="222"/>
    </row>
    <row r="6" spans="2:15" ht="19.5" thickBot="1">
      <c r="B6" s="59" t="s">
        <v>0</v>
      </c>
      <c r="C6" s="17">
        <v>9685</v>
      </c>
      <c r="D6" s="8">
        <v>13095</v>
      </c>
      <c r="E6" s="8">
        <v>23801</v>
      </c>
      <c r="F6" s="8"/>
      <c r="G6" s="8"/>
      <c r="H6" s="8"/>
      <c r="I6" s="8"/>
      <c r="J6" s="8"/>
      <c r="K6" s="8"/>
      <c r="L6" s="8"/>
      <c r="M6" s="8"/>
      <c r="N6" s="24"/>
      <c r="O6" s="156">
        <f>SUM(C6:N6)</f>
        <v>46581</v>
      </c>
    </row>
    <row r="7" spans="2:15" ht="18.75">
      <c r="B7" s="151" t="s">
        <v>1</v>
      </c>
      <c r="C7" s="18">
        <f>C8+C15</f>
        <v>4352</v>
      </c>
      <c r="D7" s="12">
        <f t="shared" ref="D7:M7" si="0">D8+D15</f>
        <v>4512</v>
      </c>
      <c r="E7" s="12">
        <f t="shared" si="0"/>
        <v>3605</v>
      </c>
      <c r="F7" s="12">
        <f t="shared" si="0"/>
        <v>0</v>
      </c>
      <c r="G7" s="12">
        <f t="shared" si="0"/>
        <v>0</v>
      </c>
      <c r="H7" s="204">
        <f t="shared" si="0"/>
        <v>0</v>
      </c>
      <c r="I7" s="12">
        <f t="shared" si="0"/>
        <v>0</v>
      </c>
      <c r="J7" s="12">
        <f t="shared" si="0"/>
        <v>0</v>
      </c>
      <c r="K7" s="12">
        <f t="shared" si="0"/>
        <v>0</v>
      </c>
      <c r="L7" s="12">
        <f t="shared" si="0"/>
        <v>0</v>
      </c>
      <c r="M7" s="12">
        <f t="shared" si="0"/>
        <v>0</v>
      </c>
      <c r="N7" s="25">
        <f>N8+N15</f>
        <v>0</v>
      </c>
      <c r="O7" s="157">
        <f t="shared" ref="O7:O23" si="1">SUM(C7:N7)</f>
        <v>12469</v>
      </c>
    </row>
    <row r="8" spans="2:15" ht="19.5" thickBot="1">
      <c r="B8" s="152" t="s">
        <v>15</v>
      </c>
      <c r="C8" s="144">
        <f>SUM(C9:C14)</f>
        <v>2875</v>
      </c>
      <c r="D8" s="145">
        <f t="shared" ref="D8:N8" si="2">SUM(D9:D14)</f>
        <v>2688</v>
      </c>
      <c r="E8" s="145">
        <f t="shared" si="2"/>
        <v>1933</v>
      </c>
      <c r="F8" s="145">
        <f t="shared" si="2"/>
        <v>0</v>
      </c>
      <c r="G8" s="145">
        <f t="shared" si="2"/>
        <v>0</v>
      </c>
      <c r="H8" s="145">
        <f>SUM(H9:H14)</f>
        <v>0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6">
        <f t="shared" si="2"/>
        <v>0</v>
      </c>
      <c r="O8" s="156">
        <f t="shared" si="1"/>
        <v>7496</v>
      </c>
    </row>
    <row r="9" spans="2:15" ht="18.75">
      <c r="B9" s="153" t="s">
        <v>16</v>
      </c>
      <c r="C9" s="136">
        <v>20</v>
      </c>
      <c r="D9" s="136">
        <v>15</v>
      </c>
      <c r="E9" s="136">
        <v>35</v>
      </c>
      <c r="F9" s="136"/>
      <c r="G9" s="136"/>
      <c r="H9" s="136"/>
      <c r="I9" s="136"/>
      <c r="J9" s="136"/>
      <c r="K9" s="136"/>
      <c r="L9" s="136"/>
      <c r="M9" s="136"/>
      <c r="N9" s="136"/>
      <c r="O9" s="158">
        <f>SUM(C9:N9)</f>
        <v>70</v>
      </c>
    </row>
    <row r="10" spans="2:15" ht="18.75">
      <c r="B10" s="153" t="s">
        <v>28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58">
        <f t="shared" si="1"/>
        <v>0</v>
      </c>
    </row>
    <row r="11" spans="2:15" ht="18.75">
      <c r="B11" s="153" t="s">
        <v>48</v>
      </c>
      <c r="C11" s="136">
        <v>616</v>
      </c>
      <c r="D11" s="136">
        <v>491</v>
      </c>
      <c r="E11" s="136">
        <v>338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58">
        <f t="shared" si="1"/>
        <v>1445</v>
      </c>
    </row>
    <row r="12" spans="2:15" ht="18.75">
      <c r="B12" s="153" t="s">
        <v>29</v>
      </c>
      <c r="C12" s="136">
        <v>1998</v>
      </c>
      <c r="D12" s="136">
        <v>2012</v>
      </c>
      <c r="E12" s="136">
        <v>1420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58">
        <f t="shared" si="1"/>
        <v>5430</v>
      </c>
    </row>
    <row r="13" spans="2:15" ht="18.75">
      <c r="B13" s="153" t="s">
        <v>17</v>
      </c>
      <c r="C13" s="136">
        <v>154</v>
      </c>
      <c r="D13" s="136">
        <v>120</v>
      </c>
      <c r="E13" s="136">
        <v>95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58">
        <f t="shared" si="1"/>
        <v>369</v>
      </c>
    </row>
    <row r="14" spans="2:15" ht="18.75">
      <c r="B14" s="153" t="s">
        <v>18</v>
      </c>
      <c r="C14" s="136">
        <v>87</v>
      </c>
      <c r="D14" s="136">
        <v>50</v>
      </c>
      <c r="E14" s="136">
        <v>45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58">
        <f t="shared" si="1"/>
        <v>182</v>
      </c>
    </row>
    <row r="15" spans="2:15" ht="18.75">
      <c r="B15" s="154" t="s">
        <v>73</v>
      </c>
      <c r="C15" s="140">
        <f>SUM(C16:C22)</f>
        <v>1477</v>
      </c>
      <c r="D15" s="141">
        <f>SUM(D16:D23)</f>
        <v>1824</v>
      </c>
      <c r="E15" s="141">
        <f t="shared" ref="E15:N15" si="3">SUM(E16:E23)</f>
        <v>1672</v>
      </c>
      <c r="F15" s="141">
        <f t="shared" si="3"/>
        <v>0</v>
      </c>
      <c r="G15" s="141">
        <f t="shared" si="3"/>
        <v>0</v>
      </c>
      <c r="H15" s="141">
        <f>SUM(H16:H23)</f>
        <v>0</v>
      </c>
      <c r="I15" s="141">
        <f t="shared" si="3"/>
        <v>0</v>
      </c>
      <c r="J15" s="141">
        <f t="shared" si="3"/>
        <v>0</v>
      </c>
      <c r="K15" s="141">
        <f t="shared" si="3"/>
        <v>0</v>
      </c>
      <c r="L15" s="141">
        <f t="shared" si="3"/>
        <v>0</v>
      </c>
      <c r="M15" s="141">
        <f t="shared" si="3"/>
        <v>0</v>
      </c>
      <c r="N15" s="142">
        <f t="shared" si="3"/>
        <v>0</v>
      </c>
      <c r="O15" s="159">
        <f>SUM(C15:N15)</f>
        <v>4973</v>
      </c>
    </row>
    <row r="16" spans="2:15" ht="18.75">
      <c r="B16" s="153" t="s">
        <v>20</v>
      </c>
      <c r="C16" s="143">
        <v>77</v>
      </c>
      <c r="D16" s="143">
        <v>62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58">
        <f t="shared" si="1"/>
        <v>139</v>
      </c>
    </row>
    <row r="17" spans="2:15" ht="18.75">
      <c r="B17" s="153" t="s">
        <v>76</v>
      </c>
      <c r="C17" s="143">
        <v>950</v>
      </c>
      <c r="D17" s="143">
        <v>870</v>
      </c>
      <c r="E17" s="143">
        <v>820</v>
      </c>
      <c r="F17" s="143"/>
      <c r="G17" s="143"/>
      <c r="H17" s="143"/>
      <c r="I17" s="143"/>
      <c r="J17" s="143"/>
      <c r="K17" s="143"/>
      <c r="L17" s="143"/>
      <c r="M17" s="143"/>
      <c r="N17" s="143"/>
      <c r="O17" s="158">
        <f t="shared" si="1"/>
        <v>2640</v>
      </c>
    </row>
    <row r="18" spans="2:15" ht="18.75">
      <c r="B18" s="153" t="s">
        <v>32</v>
      </c>
      <c r="C18" s="143">
        <v>349</v>
      </c>
      <c r="D18" s="143">
        <v>416</v>
      </c>
      <c r="E18" s="143">
        <v>398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58">
        <f t="shared" si="1"/>
        <v>1163</v>
      </c>
    </row>
    <row r="19" spans="2:15" ht="18.75">
      <c r="B19" s="153" t="s">
        <v>100</v>
      </c>
      <c r="C19" s="143">
        <v>67</v>
      </c>
      <c r="D19" s="143">
        <v>50</v>
      </c>
      <c r="E19" s="143">
        <v>48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58">
        <f t="shared" si="1"/>
        <v>165</v>
      </c>
    </row>
    <row r="20" spans="2:15" ht="18.75">
      <c r="B20" s="153" t="s">
        <v>71</v>
      </c>
      <c r="C20" s="143">
        <v>34</v>
      </c>
      <c r="D20" s="143"/>
      <c r="E20" s="143">
        <v>172</v>
      </c>
      <c r="F20" s="143"/>
      <c r="G20" s="143"/>
      <c r="H20" s="143"/>
      <c r="I20" s="143"/>
      <c r="J20" s="143"/>
      <c r="K20" s="143"/>
      <c r="L20" s="143"/>
      <c r="M20" s="143"/>
      <c r="N20" s="143"/>
      <c r="O20" s="158">
        <f t="shared" si="1"/>
        <v>206</v>
      </c>
    </row>
    <row r="21" spans="2:15" ht="18.75">
      <c r="B21" s="153" t="s">
        <v>30</v>
      </c>
      <c r="C21" s="143"/>
      <c r="D21" s="143">
        <v>245</v>
      </c>
      <c r="E21" s="143">
        <v>42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58">
        <f t="shared" si="1"/>
        <v>287</v>
      </c>
    </row>
    <row r="22" spans="2:15" ht="18.75">
      <c r="B22" s="153" t="s">
        <v>34</v>
      </c>
      <c r="C22" s="136"/>
      <c r="D22" s="136">
        <v>181</v>
      </c>
      <c r="E22" s="136">
        <v>192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58">
        <f t="shared" si="1"/>
        <v>373</v>
      </c>
    </row>
    <row r="23" spans="2:15" ht="19.5" thickBot="1">
      <c r="B23" s="153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58">
        <f t="shared" si="1"/>
        <v>0</v>
      </c>
    </row>
    <row r="24" spans="2:15" ht="19.5" thickBot="1">
      <c r="B24" s="59" t="s">
        <v>23</v>
      </c>
      <c r="C24" s="17">
        <f>C6+C7</f>
        <v>14037</v>
      </c>
      <c r="D24" s="8">
        <f t="shared" ref="D24:N24" si="4">D6+D7</f>
        <v>17607</v>
      </c>
      <c r="E24" s="8">
        <f t="shared" si="4"/>
        <v>27406</v>
      </c>
      <c r="F24" s="8">
        <f t="shared" si="4"/>
        <v>0</v>
      </c>
      <c r="G24" s="8">
        <f t="shared" si="4"/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24">
        <f t="shared" si="4"/>
        <v>0</v>
      </c>
      <c r="O24" s="160">
        <f>O6+O7</f>
        <v>59050</v>
      </c>
    </row>
    <row r="25" spans="2:15" ht="19.5" thickBot="1">
      <c r="B25" s="35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2:15" ht="18.75">
      <c r="B26" s="135"/>
      <c r="C26" s="205" t="s">
        <v>37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20"/>
      <c r="O26" s="221" t="s">
        <v>40</v>
      </c>
    </row>
    <row r="27" spans="2:15" ht="16.5" thickBot="1">
      <c r="B27" s="147"/>
      <c r="C27" s="148" t="s">
        <v>2</v>
      </c>
      <c r="D27" s="149" t="s">
        <v>3</v>
      </c>
      <c r="E27" s="149" t="s">
        <v>4</v>
      </c>
      <c r="F27" s="149" t="s">
        <v>5</v>
      </c>
      <c r="G27" s="149" t="s">
        <v>6</v>
      </c>
      <c r="H27" s="149" t="s">
        <v>7</v>
      </c>
      <c r="I27" s="149" t="s">
        <v>8</v>
      </c>
      <c r="J27" s="149" t="s">
        <v>9</v>
      </c>
      <c r="K27" s="149" t="s">
        <v>10</v>
      </c>
      <c r="L27" s="149" t="s">
        <v>11</v>
      </c>
      <c r="M27" s="149" t="s">
        <v>12</v>
      </c>
      <c r="N27" s="161" t="s">
        <v>13</v>
      </c>
      <c r="O27" s="223"/>
    </row>
    <row r="28" spans="2:15" ht="19.5" thickBot="1">
      <c r="B28" s="59" t="s">
        <v>0</v>
      </c>
      <c r="C28" s="17">
        <v>2641</v>
      </c>
      <c r="D28" s="8">
        <v>6982</v>
      </c>
      <c r="E28" s="8">
        <v>4766</v>
      </c>
      <c r="F28" s="8"/>
      <c r="G28" s="8"/>
      <c r="H28" s="8"/>
      <c r="I28" s="8"/>
      <c r="J28" s="8"/>
      <c r="K28" s="8"/>
      <c r="L28" s="8"/>
      <c r="M28" s="8"/>
      <c r="N28" s="24"/>
      <c r="O28" s="157">
        <f t="shared" ref="O28:O42" si="5">SUM(C28:N28)</f>
        <v>14389</v>
      </c>
    </row>
    <row r="29" spans="2:15" ht="18.75">
      <c r="B29" s="151" t="s">
        <v>1</v>
      </c>
      <c r="C29" s="18">
        <f t="shared" ref="C29:N29" si="6">C30+C35</f>
        <v>1665</v>
      </c>
      <c r="D29" s="12">
        <f t="shared" si="6"/>
        <v>10511</v>
      </c>
      <c r="E29" s="12">
        <f t="shared" si="6"/>
        <v>6466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25">
        <f t="shared" si="6"/>
        <v>0</v>
      </c>
      <c r="O29" s="157">
        <f t="shared" si="5"/>
        <v>18642</v>
      </c>
    </row>
    <row r="30" spans="2:15" ht="19.5" thickBot="1">
      <c r="B30" s="152" t="s">
        <v>15</v>
      </c>
      <c r="C30" s="144">
        <f t="shared" ref="C30:N30" si="7">SUM(C31:C34)</f>
        <v>106</v>
      </c>
      <c r="D30" s="145">
        <f t="shared" si="7"/>
        <v>373</v>
      </c>
      <c r="E30" s="145">
        <f t="shared" si="7"/>
        <v>200</v>
      </c>
      <c r="F30" s="145">
        <f t="shared" si="7"/>
        <v>0</v>
      </c>
      <c r="G30" s="145">
        <f t="shared" si="7"/>
        <v>0</v>
      </c>
      <c r="H30" s="145">
        <f t="shared" si="7"/>
        <v>0</v>
      </c>
      <c r="I30" s="145">
        <f t="shared" si="7"/>
        <v>0</v>
      </c>
      <c r="J30" s="145">
        <f t="shared" si="7"/>
        <v>0</v>
      </c>
      <c r="K30" s="145">
        <f t="shared" si="7"/>
        <v>0</v>
      </c>
      <c r="L30" s="145">
        <f t="shared" si="7"/>
        <v>0</v>
      </c>
      <c r="M30" s="145">
        <f t="shared" si="7"/>
        <v>0</v>
      </c>
      <c r="N30" s="146">
        <f t="shared" si="7"/>
        <v>0</v>
      </c>
      <c r="O30" s="156">
        <f t="shared" si="5"/>
        <v>679</v>
      </c>
    </row>
    <row r="31" spans="2:15" ht="18.75">
      <c r="B31" s="153" t="s">
        <v>16</v>
      </c>
      <c r="C31" s="136"/>
      <c r="D31" s="136">
        <v>204</v>
      </c>
      <c r="E31" s="136">
        <v>75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58">
        <f t="shared" si="5"/>
        <v>279</v>
      </c>
    </row>
    <row r="32" spans="2:15" ht="18.75">
      <c r="B32" s="153" t="s">
        <v>28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58">
        <f t="shared" si="5"/>
        <v>0</v>
      </c>
    </row>
    <row r="33" spans="2:15" ht="18.75">
      <c r="B33" s="153" t="s">
        <v>29</v>
      </c>
      <c r="C33" s="136">
        <v>106</v>
      </c>
      <c r="D33" s="136">
        <v>169</v>
      </c>
      <c r="E33" s="136">
        <v>125</v>
      </c>
      <c r="F33" s="136"/>
      <c r="G33" s="136"/>
      <c r="H33" s="136"/>
      <c r="I33" s="136"/>
      <c r="J33" s="136"/>
      <c r="K33" s="136"/>
      <c r="L33" s="136"/>
      <c r="M33" s="136"/>
      <c r="N33" s="136"/>
      <c r="O33" s="158">
        <f t="shared" si="5"/>
        <v>400</v>
      </c>
    </row>
    <row r="34" spans="2:15" ht="18.75">
      <c r="B34" s="153" t="s">
        <v>18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58">
        <f t="shared" si="5"/>
        <v>0</v>
      </c>
    </row>
    <row r="35" spans="2:15" ht="18.75">
      <c r="B35" s="154" t="s">
        <v>73</v>
      </c>
      <c r="C35" s="140">
        <f t="shared" ref="C35" si="8">SUM(C36:C41)</f>
        <v>1559</v>
      </c>
      <c r="D35" s="141">
        <f>SUM(D36:D42)</f>
        <v>10138</v>
      </c>
      <c r="E35" s="141">
        <f>SUM(E36:E42)</f>
        <v>6266</v>
      </c>
      <c r="F35" s="141">
        <f>SUM(F36:F42)</f>
        <v>0</v>
      </c>
      <c r="G35" s="141">
        <f>SUM(G36:G42)</f>
        <v>0</v>
      </c>
      <c r="H35" s="141">
        <f t="shared" ref="H35:N35" si="9">SUM(H36:H42)</f>
        <v>0</v>
      </c>
      <c r="I35" s="141">
        <f t="shared" si="9"/>
        <v>0</v>
      </c>
      <c r="J35" s="141">
        <f t="shared" si="9"/>
        <v>0</v>
      </c>
      <c r="K35" s="141">
        <f t="shared" si="9"/>
        <v>0</v>
      </c>
      <c r="L35" s="141">
        <f t="shared" si="9"/>
        <v>0</v>
      </c>
      <c r="M35" s="141">
        <f t="shared" si="9"/>
        <v>0</v>
      </c>
      <c r="N35" s="141">
        <f t="shared" si="9"/>
        <v>0</v>
      </c>
      <c r="O35" s="159">
        <f>SUM(C35:N35)</f>
        <v>17963</v>
      </c>
    </row>
    <row r="36" spans="2:15" ht="18.75">
      <c r="B36" s="153" t="s">
        <v>71</v>
      </c>
      <c r="C36" s="143">
        <v>100</v>
      </c>
      <c r="D36" s="143">
        <v>464</v>
      </c>
      <c r="E36" s="143">
        <f>176+121</f>
        <v>297</v>
      </c>
      <c r="F36" s="143"/>
      <c r="G36" s="143"/>
      <c r="H36" s="143"/>
      <c r="I36" s="143"/>
      <c r="J36" s="143"/>
      <c r="K36" s="143"/>
      <c r="L36" s="143"/>
      <c r="M36" s="143"/>
      <c r="N36" s="143"/>
      <c r="O36" s="158">
        <f t="shared" si="5"/>
        <v>861</v>
      </c>
    </row>
    <row r="37" spans="2:15" ht="18.75">
      <c r="B37" s="153" t="s">
        <v>20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58">
        <f t="shared" si="5"/>
        <v>0</v>
      </c>
    </row>
    <row r="38" spans="2:15" ht="18.75">
      <c r="B38" s="153" t="s">
        <v>32</v>
      </c>
      <c r="C38" s="143">
        <v>1239</v>
      </c>
      <c r="D38" s="143">
        <v>735</v>
      </c>
      <c r="E38" s="143">
        <v>693</v>
      </c>
      <c r="F38" s="143"/>
      <c r="G38" s="143"/>
      <c r="H38" s="143"/>
      <c r="I38" s="143"/>
      <c r="J38" s="143"/>
      <c r="K38" s="143"/>
      <c r="L38" s="143"/>
      <c r="M38" s="143"/>
      <c r="N38" s="143"/>
      <c r="O38" s="158">
        <f t="shared" si="5"/>
        <v>2667</v>
      </c>
    </row>
    <row r="39" spans="2:15" ht="18.75">
      <c r="B39" s="153" t="s">
        <v>100</v>
      </c>
      <c r="C39" s="143">
        <v>55</v>
      </c>
      <c r="D39" s="143">
        <v>204</v>
      </c>
      <c r="E39" s="143">
        <v>69</v>
      </c>
      <c r="F39" s="143"/>
      <c r="G39" s="143"/>
      <c r="H39" s="143"/>
      <c r="I39" s="143"/>
      <c r="J39" s="143"/>
      <c r="K39" s="143"/>
      <c r="L39" s="143"/>
      <c r="M39" s="143"/>
      <c r="N39" s="143"/>
      <c r="O39" s="158">
        <f t="shared" si="5"/>
        <v>328</v>
      </c>
    </row>
    <row r="40" spans="2:15" ht="18.75">
      <c r="B40" s="153" t="s">
        <v>76</v>
      </c>
      <c r="C40" s="143"/>
      <c r="D40" s="143">
        <v>2067</v>
      </c>
      <c r="E40" s="143">
        <v>1009</v>
      </c>
      <c r="F40" s="143"/>
      <c r="G40" s="143"/>
      <c r="H40" s="143"/>
      <c r="I40" s="143"/>
      <c r="J40" s="143"/>
      <c r="K40" s="143"/>
      <c r="L40" s="143"/>
      <c r="M40" s="143"/>
      <c r="N40" s="143"/>
      <c r="O40" s="158">
        <f t="shared" si="5"/>
        <v>3076</v>
      </c>
    </row>
    <row r="41" spans="2:15" ht="18.75">
      <c r="B41" s="153" t="s">
        <v>39</v>
      </c>
      <c r="C41" s="136">
        <v>165</v>
      </c>
      <c r="D41" s="136">
        <v>214</v>
      </c>
      <c r="E41" s="136">
        <v>88</v>
      </c>
      <c r="F41" s="136"/>
      <c r="G41" s="136"/>
      <c r="H41" s="136"/>
      <c r="I41" s="136"/>
      <c r="J41" s="136"/>
      <c r="K41" s="136"/>
      <c r="L41" s="136"/>
      <c r="M41" s="136"/>
      <c r="N41" s="136"/>
      <c r="O41" s="158">
        <f t="shared" si="5"/>
        <v>467</v>
      </c>
    </row>
    <row r="42" spans="2:15" ht="19.5" thickBot="1">
      <c r="B42" s="153" t="s">
        <v>96</v>
      </c>
      <c r="C42" s="136"/>
      <c r="D42" s="136">
        <v>6454</v>
      </c>
      <c r="E42" s="136">
        <v>4110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58">
        <f t="shared" si="5"/>
        <v>10564</v>
      </c>
    </row>
    <row r="43" spans="2:15" ht="19.5" thickBot="1">
      <c r="B43" s="59" t="s">
        <v>23</v>
      </c>
      <c r="C43" s="17">
        <f>C28+C29</f>
        <v>4306</v>
      </c>
      <c r="D43" s="8">
        <f t="shared" ref="D43:N43" si="10">D28+D29</f>
        <v>17493</v>
      </c>
      <c r="E43" s="8">
        <f t="shared" si="10"/>
        <v>11232</v>
      </c>
      <c r="F43" s="8">
        <f t="shared" si="10"/>
        <v>0</v>
      </c>
      <c r="G43" s="8">
        <f>G28+G29</f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 t="shared" si="10"/>
        <v>0</v>
      </c>
      <c r="N43" s="24">
        <f t="shared" si="10"/>
        <v>0</v>
      </c>
      <c r="O43" s="160">
        <f>O28+O29</f>
        <v>33031</v>
      </c>
    </row>
    <row r="44" spans="2:15" ht="19.5" thickBot="1">
      <c r="B44" s="3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"/>
    </row>
    <row r="45" spans="2:15" ht="18.75">
      <c r="B45" s="166"/>
      <c r="C45" s="205" t="s">
        <v>35</v>
      </c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20"/>
      <c r="O45" s="221" t="s">
        <v>40</v>
      </c>
    </row>
    <row r="46" spans="2:15" ht="16.5" thickBot="1">
      <c r="B46" s="167"/>
      <c r="C46" s="16" t="s">
        <v>2</v>
      </c>
      <c r="D46" s="9" t="s">
        <v>3</v>
      </c>
      <c r="E46" s="9" t="s">
        <v>4</v>
      </c>
      <c r="F46" s="9" t="s">
        <v>5</v>
      </c>
      <c r="G46" s="9" t="s">
        <v>6</v>
      </c>
      <c r="H46" s="9" t="s">
        <v>7</v>
      </c>
      <c r="I46" s="9" t="s">
        <v>8</v>
      </c>
      <c r="J46" s="9" t="s">
        <v>9</v>
      </c>
      <c r="K46" s="9" t="s">
        <v>10</v>
      </c>
      <c r="L46" s="9" t="s">
        <v>11</v>
      </c>
      <c r="M46" s="9" t="s">
        <v>12</v>
      </c>
      <c r="N46" s="155" t="s">
        <v>13</v>
      </c>
      <c r="O46" s="222"/>
    </row>
    <row r="47" spans="2:15" ht="19.5" thickBot="1">
      <c r="B47" s="59" t="s">
        <v>0</v>
      </c>
      <c r="C47" s="17">
        <v>739</v>
      </c>
      <c r="D47" s="8">
        <v>1195</v>
      </c>
      <c r="E47" s="8">
        <v>1134</v>
      </c>
      <c r="F47" s="8"/>
      <c r="G47" s="8"/>
      <c r="H47" s="8"/>
      <c r="I47" s="8"/>
      <c r="J47" s="8"/>
      <c r="K47" s="8"/>
      <c r="L47" s="8"/>
      <c r="M47" s="8"/>
      <c r="N47" s="24"/>
      <c r="O47" s="156">
        <f>SUM(C47:N47)</f>
        <v>3068</v>
      </c>
    </row>
    <row r="48" spans="2:15" ht="19.5" thickBot="1">
      <c r="B48" s="151" t="s">
        <v>1</v>
      </c>
      <c r="C48" s="18">
        <f>C49+C52</f>
        <v>669</v>
      </c>
      <c r="D48" s="18">
        <f t="shared" ref="D48:N48" si="11">D49+D52</f>
        <v>583</v>
      </c>
      <c r="E48" s="18">
        <f t="shared" si="11"/>
        <v>566</v>
      </c>
      <c r="F48" s="18">
        <f t="shared" si="11"/>
        <v>0</v>
      </c>
      <c r="G48" s="18">
        <f t="shared" si="11"/>
        <v>0</v>
      </c>
      <c r="H48" s="18">
        <f t="shared" si="11"/>
        <v>0</v>
      </c>
      <c r="I48" s="18">
        <f t="shared" si="11"/>
        <v>0</v>
      </c>
      <c r="J48" s="18">
        <f t="shared" si="11"/>
        <v>0</v>
      </c>
      <c r="K48" s="18">
        <f t="shared" si="11"/>
        <v>0</v>
      </c>
      <c r="L48" s="18">
        <f t="shared" si="11"/>
        <v>0</v>
      </c>
      <c r="M48" s="18">
        <f t="shared" si="11"/>
        <v>0</v>
      </c>
      <c r="N48" s="169">
        <f t="shared" si="11"/>
        <v>0</v>
      </c>
      <c r="O48" s="157">
        <f>SUM(C48:N48)</f>
        <v>1818</v>
      </c>
    </row>
    <row r="49" spans="2:15" ht="19.5" thickBot="1">
      <c r="B49" s="59" t="s">
        <v>15</v>
      </c>
      <c r="C49" s="17">
        <f>SUM(C50:C51)</f>
        <v>591</v>
      </c>
      <c r="D49" s="17">
        <f t="shared" ref="D49:N49" si="12">SUM(D50:D51)</f>
        <v>508</v>
      </c>
      <c r="E49" s="17">
        <f t="shared" si="12"/>
        <v>504</v>
      </c>
      <c r="F49" s="17">
        <f t="shared" si="12"/>
        <v>0</v>
      </c>
      <c r="G49" s="17">
        <f t="shared" si="12"/>
        <v>0</v>
      </c>
      <c r="H49" s="17">
        <f t="shared" si="12"/>
        <v>0</v>
      </c>
      <c r="I49" s="17">
        <f t="shared" si="12"/>
        <v>0</v>
      </c>
      <c r="J49" s="17">
        <f t="shared" si="12"/>
        <v>0</v>
      </c>
      <c r="K49" s="17">
        <f t="shared" si="12"/>
        <v>0</v>
      </c>
      <c r="L49" s="17">
        <f t="shared" si="12"/>
        <v>0</v>
      </c>
      <c r="M49" s="17">
        <f t="shared" si="12"/>
        <v>0</v>
      </c>
      <c r="N49" s="118">
        <f t="shared" si="12"/>
        <v>0</v>
      </c>
      <c r="O49" s="160">
        <f t="shared" ref="O49" si="13">SUM(O51+O50)</f>
        <v>1603</v>
      </c>
    </row>
    <row r="50" spans="2:15" ht="18.75">
      <c r="B50" s="168" t="s">
        <v>48</v>
      </c>
      <c r="C50" s="162">
        <v>78</v>
      </c>
      <c r="D50" s="76">
        <v>50</v>
      </c>
      <c r="E50" s="76"/>
      <c r="F50" s="76"/>
      <c r="G50" s="76"/>
      <c r="H50" s="76"/>
      <c r="I50" s="76"/>
      <c r="J50" s="76"/>
      <c r="K50" s="76"/>
      <c r="L50" s="76"/>
      <c r="M50" s="76"/>
      <c r="N50" s="170"/>
      <c r="O50" s="158">
        <f>SUM(C50:N50)</f>
        <v>128</v>
      </c>
    </row>
    <row r="51" spans="2:15" ht="19.5" thickBot="1">
      <c r="B51" s="153" t="s">
        <v>17</v>
      </c>
      <c r="C51" s="163">
        <f>259+254</f>
        <v>513</v>
      </c>
      <c r="D51" s="137">
        <v>458</v>
      </c>
      <c r="E51" s="137">
        <f>119+385</f>
        <v>504</v>
      </c>
      <c r="F51" s="137"/>
      <c r="G51" s="137"/>
      <c r="H51" s="137"/>
      <c r="I51" s="137"/>
      <c r="J51" s="137"/>
      <c r="K51" s="137"/>
      <c r="L51" s="137"/>
      <c r="M51" s="137"/>
      <c r="N51" s="171"/>
      <c r="O51" s="158">
        <f>SUM(C51:N51)</f>
        <v>1475</v>
      </c>
    </row>
    <row r="52" spans="2:15" ht="19.5" thickBot="1">
      <c r="B52" s="59" t="s">
        <v>73</v>
      </c>
      <c r="C52" s="164">
        <f>C53</f>
        <v>78</v>
      </c>
      <c r="D52" s="138">
        <f t="shared" ref="D52:N52" si="14">D53</f>
        <v>75</v>
      </c>
      <c r="E52" s="138">
        <f t="shared" si="14"/>
        <v>62</v>
      </c>
      <c r="F52" s="138">
        <f t="shared" si="14"/>
        <v>0</v>
      </c>
      <c r="G52" s="138">
        <f t="shared" si="14"/>
        <v>0</v>
      </c>
      <c r="H52" s="138">
        <f t="shared" si="14"/>
        <v>0</v>
      </c>
      <c r="I52" s="138">
        <f t="shared" si="14"/>
        <v>0</v>
      </c>
      <c r="J52" s="138">
        <f t="shared" si="14"/>
        <v>0</v>
      </c>
      <c r="K52" s="138">
        <f t="shared" si="14"/>
        <v>0</v>
      </c>
      <c r="L52" s="138">
        <f t="shared" si="14"/>
        <v>0</v>
      </c>
      <c r="M52" s="138">
        <f t="shared" si="14"/>
        <v>0</v>
      </c>
      <c r="N52" s="172">
        <f t="shared" si="14"/>
        <v>0</v>
      </c>
      <c r="O52" s="174">
        <f t="shared" ref="O52:O53" si="15">SUM(C52:N52)</f>
        <v>215</v>
      </c>
    </row>
    <row r="53" spans="2:15" ht="19.5" thickBot="1">
      <c r="B53" s="153" t="s">
        <v>71</v>
      </c>
      <c r="C53" s="165">
        <v>78</v>
      </c>
      <c r="D53" s="139">
        <v>75</v>
      </c>
      <c r="E53" s="139">
        <v>62</v>
      </c>
      <c r="F53" s="139"/>
      <c r="G53" s="139"/>
      <c r="H53" s="139"/>
      <c r="I53" s="139"/>
      <c r="J53" s="139"/>
      <c r="K53" s="139"/>
      <c r="L53" s="139"/>
      <c r="M53" s="139"/>
      <c r="N53" s="173"/>
      <c r="O53" s="158">
        <f t="shared" si="15"/>
        <v>215</v>
      </c>
    </row>
    <row r="54" spans="2:15" ht="19.5" thickBot="1">
      <c r="B54" s="59" t="s">
        <v>23</v>
      </c>
      <c r="C54" s="164">
        <f>C47+C48</f>
        <v>1408</v>
      </c>
      <c r="D54" s="138">
        <f>D47+D48</f>
        <v>1778</v>
      </c>
      <c r="E54" s="138">
        <f t="shared" ref="E54:N54" si="16">E47+E48</f>
        <v>1700</v>
      </c>
      <c r="F54" s="138">
        <f t="shared" si="16"/>
        <v>0</v>
      </c>
      <c r="G54" s="138">
        <f t="shared" si="16"/>
        <v>0</v>
      </c>
      <c r="H54" s="138">
        <f t="shared" si="16"/>
        <v>0</v>
      </c>
      <c r="I54" s="138">
        <f t="shared" si="16"/>
        <v>0</v>
      </c>
      <c r="J54" s="138">
        <f t="shared" si="16"/>
        <v>0</v>
      </c>
      <c r="K54" s="138">
        <f t="shared" si="16"/>
        <v>0</v>
      </c>
      <c r="L54" s="138">
        <f t="shared" si="16"/>
        <v>0</v>
      </c>
      <c r="M54" s="138">
        <f t="shared" si="16"/>
        <v>0</v>
      </c>
      <c r="N54" s="172">
        <f t="shared" si="16"/>
        <v>0</v>
      </c>
      <c r="O54" s="174">
        <f>SUM(C54:N54)</f>
        <v>4886</v>
      </c>
    </row>
    <row r="55" spans="2:15" ht="19.5" thickBot="1">
      <c r="B55" s="3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"/>
    </row>
    <row r="56" spans="2:15" ht="18.75">
      <c r="B56" s="166"/>
      <c r="C56" s="205" t="s">
        <v>36</v>
      </c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20"/>
      <c r="O56" s="221" t="s">
        <v>40</v>
      </c>
    </row>
    <row r="57" spans="2:15" ht="16.5" thickBot="1">
      <c r="B57" s="167"/>
      <c r="C57" s="16" t="s">
        <v>2</v>
      </c>
      <c r="D57" s="9" t="s">
        <v>3</v>
      </c>
      <c r="E57" s="9" t="s">
        <v>4</v>
      </c>
      <c r="F57" s="9" t="s">
        <v>5</v>
      </c>
      <c r="G57" s="9" t="s">
        <v>6</v>
      </c>
      <c r="H57" s="9" t="s">
        <v>7</v>
      </c>
      <c r="I57" s="9" t="s">
        <v>8</v>
      </c>
      <c r="J57" s="9" t="s">
        <v>9</v>
      </c>
      <c r="K57" s="9" t="s">
        <v>10</v>
      </c>
      <c r="L57" s="9" t="s">
        <v>11</v>
      </c>
      <c r="M57" s="9" t="s">
        <v>12</v>
      </c>
      <c r="N57" s="155" t="s">
        <v>13</v>
      </c>
      <c r="O57" s="222"/>
    </row>
    <row r="58" spans="2:15" ht="19.5" thickBot="1">
      <c r="B58" s="59" t="s">
        <v>0</v>
      </c>
      <c r="C58" s="17">
        <v>2058</v>
      </c>
      <c r="D58" s="8">
        <v>1827</v>
      </c>
      <c r="E58" s="8">
        <v>1592</v>
      </c>
      <c r="F58" s="8"/>
      <c r="G58" s="8"/>
      <c r="H58" s="8"/>
      <c r="I58" s="8"/>
      <c r="J58" s="8"/>
      <c r="K58" s="8"/>
      <c r="L58" s="8"/>
      <c r="M58" s="8"/>
      <c r="N58" s="24"/>
      <c r="O58" s="156">
        <f>SUM(C58:N58)</f>
        <v>5477</v>
      </c>
    </row>
    <row r="59" spans="2:15" ht="19.5" thickBot="1">
      <c r="B59" s="153" t="s">
        <v>102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18"/>
      <c r="O59" s="156">
        <f>SUM(C59:N59)</f>
        <v>0</v>
      </c>
    </row>
    <row r="60" spans="2:15" ht="19.5" thickBot="1">
      <c r="B60" s="59" t="s">
        <v>1</v>
      </c>
      <c r="C60" s="17">
        <f>SUM(C62:C65)</f>
        <v>435</v>
      </c>
      <c r="D60" s="74">
        <f t="shared" ref="D60:N60" si="17">SUM(D62:D65)</f>
        <v>438</v>
      </c>
      <c r="E60" s="74">
        <f t="shared" si="17"/>
        <v>266</v>
      </c>
      <c r="F60" s="74">
        <f t="shared" si="17"/>
        <v>0</v>
      </c>
      <c r="G60" s="74">
        <f t="shared" si="17"/>
        <v>0</v>
      </c>
      <c r="H60" s="74">
        <f t="shared" si="17"/>
        <v>0</v>
      </c>
      <c r="I60" s="74">
        <f t="shared" si="17"/>
        <v>0</v>
      </c>
      <c r="J60" s="74">
        <f t="shared" si="17"/>
        <v>0</v>
      </c>
      <c r="K60" s="74">
        <f t="shared" si="17"/>
        <v>0</v>
      </c>
      <c r="L60" s="74">
        <f t="shared" si="17"/>
        <v>0</v>
      </c>
      <c r="M60" s="74">
        <f t="shared" si="17"/>
        <v>0</v>
      </c>
      <c r="N60" s="176">
        <f t="shared" si="17"/>
        <v>0</v>
      </c>
      <c r="O60" s="177">
        <f>SUM(C60:N60)</f>
        <v>1139</v>
      </c>
    </row>
    <row r="61" spans="2:15" ht="19.5" thickBot="1">
      <c r="B61" s="59" t="s">
        <v>15</v>
      </c>
      <c r="C61" s="18">
        <f>SUM(C62:C63)</f>
        <v>248</v>
      </c>
      <c r="D61" s="18">
        <f t="shared" ref="D61:N61" si="18">SUM(D62:D63)</f>
        <v>227</v>
      </c>
      <c r="E61" s="18">
        <f t="shared" si="18"/>
        <v>149</v>
      </c>
      <c r="F61" s="18">
        <f t="shared" si="18"/>
        <v>0</v>
      </c>
      <c r="G61" s="18">
        <f t="shared" si="18"/>
        <v>0</v>
      </c>
      <c r="H61" s="18">
        <f t="shared" si="18"/>
        <v>0</v>
      </c>
      <c r="I61" s="18">
        <f t="shared" si="18"/>
        <v>0</v>
      </c>
      <c r="J61" s="18">
        <f t="shared" si="18"/>
        <v>0</v>
      </c>
      <c r="K61" s="18">
        <f t="shared" si="18"/>
        <v>0</v>
      </c>
      <c r="L61" s="18">
        <f t="shared" si="18"/>
        <v>0</v>
      </c>
      <c r="M61" s="18">
        <f t="shared" si="18"/>
        <v>0</v>
      </c>
      <c r="N61" s="18">
        <f t="shared" si="18"/>
        <v>0</v>
      </c>
      <c r="O61" s="157">
        <f>SUM(C61:N61)</f>
        <v>624</v>
      </c>
    </row>
    <row r="62" spans="2:15" ht="19.5" thickBot="1">
      <c r="B62" s="179" t="s">
        <v>48</v>
      </c>
      <c r="C62" s="180">
        <v>248</v>
      </c>
      <c r="D62" s="181">
        <v>227</v>
      </c>
      <c r="E62" s="181">
        <v>149</v>
      </c>
      <c r="F62" s="181"/>
      <c r="G62" s="181"/>
      <c r="H62" s="181"/>
      <c r="I62" s="181"/>
      <c r="J62" s="181"/>
      <c r="K62" s="181"/>
      <c r="L62" s="181"/>
      <c r="M62" s="181"/>
      <c r="N62" s="182"/>
      <c r="O62" s="183">
        <f t="shared" ref="O62:O65" si="19">SUM(C62:N62)</f>
        <v>624</v>
      </c>
    </row>
    <row r="63" spans="2:15" ht="18.75">
      <c r="B63" s="153" t="s">
        <v>18</v>
      </c>
      <c r="C63" s="162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170"/>
      <c r="O63" s="183">
        <f t="shared" si="19"/>
        <v>0</v>
      </c>
    </row>
    <row r="64" spans="2:15" ht="18.75">
      <c r="B64" s="153" t="s">
        <v>71</v>
      </c>
      <c r="C64" s="162">
        <v>95</v>
      </c>
      <c r="D64" s="76">
        <v>89</v>
      </c>
      <c r="E64" s="76">
        <v>65</v>
      </c>
      <c r="F64" s="76"/>
      <c r="G64" s="76"/>
      <c r="H64" s="76"/>
      <c r="I64" s="76"/>
      <c r="J64" s="76"/>
      <c r="K64" s="76"/>
      <c r="L64" s="76"/>
      <c r="M64" s="76"/>
      <c r="N64" s="170"/>
      <c r="O64" s="178">
        <f t="shared" si="19"/>
        <v>249</v>
      </c>
    </row>
    <row r="65" spans="2:15" ht="19.5" thickBot="1">
      <c r="B65" s="175" t="s">
        <v>32</v>
      </c>
      <c r="C65" s="184">
        <v>92</v>
      </c>
      <c r="D65" s="185">
        <v>122</v>
      </c>
      <c r="E65" s="185">
        <v>52</v>
      </c>
      <c r="F65" s="185"/>
      <c r="G65" s="185"/>
      <c r="H65" s="185"/>
      <c r="I65" s="185"/>
      <c r="J65" s="185"/>
      <c r="K65" s="185"/>
      <c r="L65" s="185"/>
      <c r="M65" s="185"/>
      <c r="N65" s="186"/>
      <c r="O65" s="187">
        <f t="shared" si="19"/>
        <v>266</v>
      </c>
    </row>
    <row r="66" spans="2:15" ht="19.5" thickBot="1">
      <c r="B66" s="44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88"/>
    </row>
    <row r="67" spans="2:15" ht="18.75">
      <c r="B67" s="151" t="s">
        <v>92</v>
      </c>
      <c r="C67" s="200">
        <f>C62+C49+C30+C8</f>
        <v>3820</v>
      </c>
      <c r="D67" s="200">
        <f>D62+D49+D30+D8</f>
        <v>3796</v>
      </c>
      <c r="E67" s="200">
        <f>E62+E49+E30+E8</f>
        <v>2786</v>
      </c>
      <c r="F67" s="200">
        <f t="shared" ref="F67:N67" si="20">F62+F49+F30+F8</f>
        <v>0</v>
      </c>
      <c r="G67" s="200">
        <f t="shared" si="20"/>
        <v>0</v>
      </c>
      <c r="H67" s="200">
        <f t="shared" si="20"/>
        <v>0</v>
      </c>
      <c r="I67" s="200">
        <f>I61+I49+I30+I8</f>
        <v>0</v>
      </c>
      <c r="J67" s="200">
        <f t="shared" si="20"/>
        <v>0</v>
      </c>
      <c r="K67" s="200">
        <f t="shared" si="20"/>
        <v>0</v>
      </c>
      <c r="L67" s="200">
        <f>L62+L49+L30+L8</f>
        <v>0</v>
      </c>
      <c r="M67" s="200">
        <f t="shared" si="20"/>
        <v>0</v>
      </c>
      <c r="N67" s="200">
        <f t="shared" si="20"/>
        <v>0</v>
      </c>
      <c r="O67" s="192">
        <f>O61+O49+O30+O8</f>
        <v>10402</v>
      </c>
    </row>
    <row r="68" spans="2:15" ht="18.75">
      <c r="B68" s="153" t="s">
        <v>48</v>
      </c>
      <c r="C68" s="31">
        <f>C62+C50+C11</f>
        <v>942</v>
      </c>
      <c r="D68" s="31">
        <f t="shared" ref="D68:O68" si="21">D62+D50+D11</f>
        <v>768</v>
      </c>
      <c r="E68" s="31">
        <f t="shared" si="21"/>
        <v>487</v>
      </c>
      <c r="F68" s="31">
        <f t="shared" si="21"/>
        <v>0</v>
      </c>
      <c r="G68" s="31">
        <f t="shared" si="21"/>
        <v>0</v>
      </c>
      <c r="H68" s="31">
        <f t="shared" si="21"/>
        <v>0</v>
      </c>
      <c r="I68" s="31">
        <f t="shared" si="21"/>
        <v>0</v>
      </c>
      <c r="J68" s="31">
        <f t="shared" si="21"/>
        <v>0</v>
      </c>
      <c r="K68" s="31">
        <f t="shared" si="21"/>
        <v>0</v>
      </c>
      <c r="L68" s="31">
        <f t="shared" si="21"/>
        <v>0</v>
      </c>
      <c r="M68" s="31">
        <f t="shared" si="21"/>
        <v>0</v>
      </c>
      <c r="N68" s="31">
        <f t="shared" si="21"/>
        <v>0</v>
      </c>
      <c r="O68" s="193">
        <f t="shared" si="21"/>
        <v>2197</v>
      </c>
    </row>
    <row r="69" spans="2:15" ht="18.75">
      <c r="B69" s="153" t="s">
        <v>80</v>
      </c>
      <c r="C69" s="77">
        <f t="shared" ref="C69:H69" si="22">C59</f>
        <v>0</v>
      </c>
      <c r="D69" s="77">
        <f t="shared" si="22"/>
        <v>0</v>
      </c>
      <c r="E69" s="77">
        <f t="shared" si="22"/>
        <v>0</v>
      </c>
      <c r="F69" s="77">
        <f t="shared" si="22"/>
        <v>0</v>
      </c>
      <c r="G69" s="77">
        <f t="shared" si="22"/>
        <v>0</v>
      </c>
      <c r="H69" s="77">
        <f t="shared" si="22"/>
        <v>0</v>
      </c>
      <c r="I69" s="77">
        <f>I59</f>
        <v>0</v>
      </c>
      <c r="J69" s="77">
        <f t="shared" ref="J69:O69" si="23">J59</f>
        <v>0</v>
      </c>
      <c r="K69" s="77">
        <f t="shared" si="23"/>
        <v>0</v>
      </c>
      <c r="L69" s="77">
        <f t="shared" si="23"/>
        <v>0</v>
      </c>
      <c r="M69" s="77">
        <f t="shared" si="23"/>
        <v>0</v>
      </c>
      <c r="N69" s="77">
        <f t="shared" si="23"/>
        <v>0</v>
      </c>
      <c r="O69" s="191">
        <f t="shared" si="23"/>
        <v>0</v>
      </c>
    </row>
    <row r="70" spans="2:15" ht="18.75">
      <c r="B70" s="202" t="s">
        <v>77</v>
      </c>
      <c r="C70" s="199">
        <f t="shared" ref="C70:N70" si="24">C6+C47+C58+C28</f>
        <v>15123</v>
      </c>
      <c r="D70" s="199">
        <f t="shared" si="24"/>
        <v>23099</v>
      </c>
      <c r="E70" s="199">
        <f>E6+E47+E58+E28</f>
        <v>31293</v>
      </c>
      <c r="F70" s="199">
        <f t="shared" si="24"/>
        <v>0</v>
      </c>
      <c r="G70" s="199">
        <f t="shared" si="24"/>
        <v>0</v>
      </c>
      <c r="H70" s="199">
        <f t="shared" si="24"/>
        <v>0</v>
      </c>
      <c r="I70" s="199">
        <f t="shared" si="24"/>
        <v>0</v>
      </c>
      <c r="J70" s="199">
        <f t="shared" si="24"/>
        <v>0</v>
      </c>
      <c r="K70" s="199">
        <f t="shared" si="24"/>
        <v>0</v>
      </c>
      <c r="L70" s="199">
        <f t="shared" si="24"/>
        <v>0</v>
      </c>
      <c r="M70" s="199">
        <f t="shared" si="24"/>
        <v>0</v>
      </c>
      <c r="N70" s="199">
        <f t="shared" si="24"/>
        <v>0</v>
      </c>
      <c r="O70" s="194">
        <f>O6+O47+O58+O28</f>
        <v>69515</v>
      </c>
    </row>
    <row r="71" spans="2:15" ht="18.75">
      <c r="B71" s="202" t="s">
        <v>78</v>
      </c>
      <c r="C71" s="188">
        <f>C7+C48+C29+C60</f>
        <v>7121</v>
      </c>
      <c r="D71" s="188">
        <f t="shared" ref="D71:N71" si="25">D7+D48+D29+D60</f>
        <v>16044</v>
      </c>
      <c r="E71" s="188">
        <f t="shared" si="25"/>
        <v>10903</v>
      </c>
      <c r="F71" s="188">
        <f t="shared" si="25"/>
        <v>0</v>
      </c>
      <c r="G71" s="188">
        <f t="shared" si="25"/>
        <v>0</v>
      </c>
      <c r="H71" s="188">
        <f t="shared" si="25"/>
        <v>0</v>
      </c>
      <c r="I71" s="188">
        <f t="shared" si="25"/>
        <v>0</v>
      </c>
      <c r="J71" s="188">
        <f t="shared" si="25"/>
        <v>0</v>
      </c>
      <c r="K71" s="188">
        <f t="shared" si="25"/>
        <v>0</v>
      </c>
      <c r="L71" s="188">
        <f t="shared" si="25"/>
        <v>0</v>
      </c>
      <c r="M71" s="188">
        <f t="shared" si="25"/>
        <v>0</v>
      </c>
      <c r="N71" s="188">
        <f t="shared" si="25"/>
        <v>0</v>
      </c>
      <c r="O71" s="195">
        <f>O7+O48+O29+O60</f>
        <v>34068</v>
      </c>
    </row>
    <row r="72" spans="2:15" ht="18.75">
      <c r="B72" s="202" t="s">
        <v>72</v>
      </c>
      <c r="C72" s="143">
        <f>C71-C67</f>
        <v>3301</v>
      </c>
      <c r="D72" s="143">
        <f t="shared" ref="D72:O72" si="26">D71-D67</f>
        <v>12248</v>
      </c>
      <c r="E72" s="143">
        <f t="shared" si="26"/>
        <v>8117</v>
      </c>
      <c r="F72" s="143">
        <f t="shared" si="26"/>
        <v>0</v>
      </c>
      <c r="G72" s="143">
        <f>G71-G67</f>
        <v>0</v>
      </c>
      <c r="H72" s="143">
        <f t="shared" si="26"/>
        <v>0</v>
      </c>
      <c r="I72" s="143">
        <f t="shared" si="26"/>
        <v>0</v>
      </c>
      <c r="J72" s="143">
        <f t="shared" si="26"/>
        <v>0</v>
      </c>
      <c r="K72" s="143">
        <f t="shared" si="26"/>
        <v>0</v>
      </c>
      <c r="L72" s="143">
        <f t="shared" si="26"/>
        <v>0</v>
      </c>
      <c r="M72" s="143">
        <f t="shared" si="26"/>
        <v>0</v>
      </c>
      <c r="N72" s="143">
        <f t="shared" si="26"/>
        <v>0</v>
      </c>
      <c r="O72" s="196">
        <f t="shared" si="26"/>
        <v>23666</v>
      </c>
    </row>
    <row r="73" spans="2:15" ht="19.5" thickBot="1">
      <c r="B73" s="203" t="s">
        <v>79</v>
      </c>
      <c r="C73" s="201">
        <f t="shared" ref="C73:H73" si="27">C71+C70+C69</f>
        <v>22244</v>
      </c>
      <c r="D73" s="201">
        <f t="shared" si="27"/>
        <v>39143</v>
      </c>
      <c r="E73" s="201">
        <f t="shared" si="27"/>
        <v>42196</v>
      </c>
      <c r="F73" s="201">
        <f t="shared" si="27"/>
        <v>0</v>
      </c>
      <c r="G73" s="201">
        <f t="shared" si="27"/>
        <v>0</v>
      </c>
      <c r="H73" s="201">
        <f t="shared" si="27"/>
        <v>0</v>
      </c>
      <c r="I73" s="201">
        <f>I71+I70+I69</f>
        <v>0</v>
      </c>
      <c r="J73" s="201">
        <f t="shared" ref="J73:O73" si="28">J71+J70+J69</f>
        <v>0</v>
      </c>
      <c r="K73" s="201">
        <f t="shared" si="28"/>
        <v>0</v>
      </c>
      <c r="L73" s="201">
        <f t="shared" si="28"/>
        <v>0</v>
      </c>
      <c r="M73" s="201">
        <f t="shared" si="28"/>
        <v>0</v>
      </c>
      <c r="N73" s="201">
        <f t="shared" si="28"/>
        <v>0</v>
      </c>
      <c r="O73" s="197">
        <f t="shared" si="28"/>
        <v>103583</v>
      </c>
    </row>
    <row r="74" spans="2:15" ht="19.5" thickBot="1">
      <c r="B74" s="210"/>
      <c r="C74" s="210"/>
      <c r="D74" s="210"/>
      <c r="E74" s="210"/>
      <c r="F74" s="210"/>
      <c r="G74" s="210"/>
      <c r="H74" s="210"/>
      <c r="I74" s="198"/>
      <c r="J74" s="198"/>
      <c r="K74" s="198"/>
      <c r="L74" s="198"/>
      <c r="M74" s="198"/>
      <c r="N74" s="198" t="s">
        <v>67</v>
      </c>
      <c r="O74" s="1">
        <f>O11+O50+O62</f>
        <v>2197</v>
      </c>
    </row>
    <row r="75" spans="2:15" ht="19.5" thickBot="1">
      <c r="B75" s="82" t="s">
        <v>104</v>
      </c>
      <c r="C75" s="83"/>
      <c r="D75" s="213"/>
      <c r="E75" s="213"/>
      <c r="F75" s="213"/>
      <c r="G75" s="213"/>
      <c r="H75" s="213"/>
      <c r="I75" s="198"/>
      <c r="J75" s="198"/>
      <c r="K75" s="198"/>
      <c r="L75" s="214" t="s">
        <v>70</v>
      </c>
      <c r="M75" s="214"/>
      <c r="N75" s="214"/>
      <c r="O75" s="1">
        <f>O8+O30+O49+O61</f>
        <v>10402</v>
      </c>
    </row>
    <row r="76" spans="2:15" ht="19.5" thickBot="1">
      <c r="B76" s="79" t="s">
        <v>97</v>
      </c>
      <c r="C76" s="127">
        <f>SUM(C77:C82)</f>
        <v>10402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"/>
    </row>
    <row r="77" spans="2:15" ht="18.75">
      <c r="B77" s="70" t="s">
        <v>16</v>
      </c>
      <c r="C77" s="129">
        <f>O9+O31</f>
        <v>349</v>
      </c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"/>
    </row>
    <row r="78" spans="2:15" ht="18.75">
      <c r="B78" s="71" t="s">
        <v>28</v>
      </c>
      <c r="C78" s="130">
        <f>O10+O32</f>
        <v>0</v>
      </c>
      <c r="D78" s="198"/>
      <c r="E78" s="198"/>
      <c r="F78" s="198"/>
      <c r="G78" s="215" t="s">
        <v>62</v>
      </c>
      <c r="H78" s="215"/>
      <c r="I78" s="77">
        <f>C77+C78+C79+C80+C81+C82</f>
        <v>10402</v>
      </c>
      <c r="J78" s="198"/>
      <c r="K78" s="198"/>
      <c r="L78" s="198"/>
      <c r="M78" s="198"/>
      <c r="N78" s="198"/>
      <c r="O78" s="1"/>
    </row>
    <row r="79" spans="2:15" ht="18.75">
      <c r="B79" s="71" t="s">
        <v>29</v>
      </c>
      <c r="C79" s="130">
        <f>O12+O33</f>
        <v>5830</v>
      </c>
      <c r="D79" s="198"/>
      <c r="E79" s="198"/>
      <c r="F79" s="198"/>
      <c r="G79" s="215" t="s">
        <v>63</v>
      </c>
      <c r="H79" s="215"/>
      <c r="I79" s="77">
        <f>C79</f>
        <v>5830</v>
      </c>
      <c r="J79" s="198"/>
      <c r="K79" s="198"/>
      <c r="L79" s="198"/>
      <c r="M79" s="198"/>
      <c r="N79" s="198"/>
      <c r="O79" s="1"/>
    </row>
    <row r="80" spans="2:15" ht="18.75">
      <c r="B80" s="71" t="s">
        <v>18</v>
      </c>
      <c r="C80" s="130">
        <f>O14+O34+O63</f>
        <v>182</v>
      </c>
      <c r="D80" s="198"/>
      <c r="E80" s="198"/>
      <c r="F80" s="198"/>
      <c r="G80" s="216" t="s">
        <v>98</v>
      </c>
      <c r="H80" s="216"/>
      <c r="I80" s="77">
        <f>SUM(I78-I79)</f>
        <v>4572</v>
      </c>
      <c r="J80" s="198"/>
      <c r="K80" s="198"/>
      <c r="L80" s="198"/>
      <c r="M80" s="198"/>
      <c r="N80" s="198"/>
      <c r="O80" s="1"/>
    </row>
    <row r="81" spans="2:15" ht="18.75">
      <c r="B81" s="71" t="s">
        <v>17</v>
      </c>
      <c r="C81" s="130">
        <f>O13+O51</f>
        <v>1844</v>
      </c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"/>
    </row>
    <row r="82" spans="2:15" ht="19.5" thickBot="1">
      <c r="B82" s="128" t="s">
        <v>48</v>
      </c>
      <c r="C82" s="131">
        <f>O11+O50+O62</f>
        <v>2197</v>
      </c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"/>
    </row>
    <row r="83" spans="2:15" ht="18.75">
      <c r="B83" s="70" t="s">
        <v>32</v>
      </c>
      <c r="C83" s="133">
        <f>O18+O38+O65</f>
        <v>4096</v>
      </c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"/>
    </row>
    <row r="84" spans="2:15" ht="19.5" thickBot="1">
      <c r="B84" s="71" t="s">
        <v>96</v>
      </c>
      <c r="C84" s="134">
        <f>SUM(O42)</f>
        <v>10564</v>
      </c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"/>
    </row>
    <row r="85" spans="2:15" ht="19.5" thickBot="1">
      <c r="B85" s="117" t="s">
        <v>73</v>
      </c>
      <c r="C85" s="127">
        <f>SUM(C83:C84)</f>
        <v>14660</v>
      </c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"/>
    </row>
    <row r="86" spans="2:15" ht="18.75">
      <c r="B86" s="71" t="s">
        <v>74</v>
      </c>
      <c r="C86" s="129">
        <v>0</v>
      </c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"/>
    </row>
    <row r="87" spans="2:15" ht="18.75">
      <c r="B87" s="71" t="s">
        <v>75</v>
      </c>
      <c r="C87" s="130">
        <f>O17+O40</f>
        <v>5716</v>
      </c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"/>
    </row>
    <row r="88" spans="2:15" ht="18.75">
      <c r="B88" s="71" t="s">
        <v>71</v>
      </c>
      <c r="C88" s="130">
        <f>O23+O36+O53+O64</f>
        <v>1325</v>
      </c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"/>
    </row>
    <row r="89" spans="2:15" ht="19.5" thickBot="1">
      <c r="B89" s="71" t="s">
        <v>20</v>
      </c>
      <c r="C89" s="134">
        <f>O16+O37</f>
        <v>139</v>
      </c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"/>
    </row>
    <row r="90" spans="2:15" ht="19.5" thickBot="1">
      <c r="B90" s="117" t="s">
        <v>56</v>
      </c>
      <c r="C90" s="127">
        <f>SUM(C86:C89)</f>
        <v>7180</v>
      </c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"/>
    </row>
    <row r="91" spans="2:15" ht="18.75">
      <c r="B91" s="70" t="s">
        <v>39</v>
      </c>
      <c r="C91" s="133">
        <f>O41</f>
        <v>467</v>
      </c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"/>
    </row>
    <row r="92" spans="2:15" ht="18.75">
      <c r="B92" s="71" t="s">
        <v>34</v>
      </c>
      <c r="C92" s="130">
        <f>O22</f>
        <v>373</v>
      </c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"/>
    </row>
    <row r="93" spans="2:15" ht="19.5" thickBot="1">
      <c r="B93" s="71" t="s">
        <v>21</v>
      </c>
      <c r="C93" s="134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"/>
    </row>
    <row r="94" spans="2:15" ht="19.5" thickBot="1">
      <c r="B94" s="117" t="s">
        <v>57</v>
      </c>
      <c r="C94" s="127">
        <f>SUM(C91:C93)</f>
        <v>840</v>
      </c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"/>
    </row>
    <row r="95" spans="2:15" ht="18.75">
      <c r="B95" s="70" t="s">
        <v>22</v>
      </c>
      <c r="C95" s="133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"/>
    </row>
    <row r="96" spans="2:15" ht="18.75">
      <c r="B96" s="71" t="s">
        <v>50</v>
      </c>
      <c r="C96" s="130">
        <f>O20</f>
        <v>206</v>
      </c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"/>
    </row>
    <row r="97" spans="2:15" ht="18.75">
      <c r="B97" s="71" t="s">
        <v>30</v>
      </c>
      <c r="C97" s="134">
        <f>O21</f>
        <v>287</v>
      </c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"/>
    </row>
    <row r="98" spans="2:15" ht="19.5" thickBot="1">
      <c r="B98" s="71" t="s">
        <v>100</v>
      </c>
      <c r="C98" s="191">
        <f>SUM(O19+O39)</f>
        <v>493</v>
      </c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"/>
    </row>
    <row r="99" spans="2:15" ht="19.5" thickBot="1">
      <c r="B99" s="117" t="s">
        <v>58</v>
      </c>
      <c r="C99" s="127">
        <f>SUM(C95:C98)</f>
        <v>986</v>
      </c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"/>
    </row>
    <row r="100" spans="2:15" ht="19.5" thickBot="1">
      <c r="B100" s="93" t="s">
        <v>99</v>
      </c>
      <c r="C100" s="132">
        <f>SUM(C76+C85+C90+C94+C99)</f>
        <v>34068</v>
      </c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"/>
    </row>
  </sheetData>
  <mergeCells count="16">
    <mergeCell ref="B1:N1"/>
    <mergeCell ref="B2:N2"/>
    <mergeCell ref="C4:N4"/>
    <mergeCell ref="O4:O5"/>
    <mergeCell ref="C26:N26"/>
    <mergeCell ref="O26:O27"/>
    <mergeCell ref="G78:H78"/>
    <mergeCell ref="G79:H79"/>
    <mergeCell ref="G80:H80"/>
    <mergeCell ref="C45:N45"/>
    <mergeCell ref="O45:O46"/>
    <mergeCell ref="C56:N56"/>
    <mergeCell ref="O56:O57"/>
    <mergeCell ref="B74:H74"/>
    <mergeCell ref="D75:H75"/>
    <mergeCell ref="L75:N7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2012г</vt:lpstr>
      <vt:lpstr>2013г </vt:lpstr>
      <vt:lpstr>2014г </vt:lpstr>
      <vt:lpstr>2015г </vt:lpstr>
      <vt:lpstr>2016г</vt:lpstr>
      <vt:lpstr>Лист1</vt:lpstr>
      <vt:lpstr>2017</vt:lpstr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2018-03-27T12:00:23Z</dcterms:modified>
</cp:coreProperties>
</file>