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2018 (1)" sheetId="18" r:id="rId1"/>
    <sheet name="2018 (2)" sheetId="17" r:id="rId2"/>
  </sheets>
  <calcPr calcId="124519"/>
</workbook>
</file>

<file path=xl/calcChain.xml><?xml version="1.0" encoding="utf-8"?>
<calcChain xmlns="http://schemas.openxmlformats.org/spreadsheetml/2006/main">
  <c r="F5" i="18"/>
  <c r="J5"/>
  <c r="N5"/>
  <c r="R5"/>
  <c r="S5"/>
  <c r="C6"/>
  <c r="D6"/>
  <c r="E6"/>
  <c r="G6"/>
  <c r="H6"/>
  <c r="I6"/>
  <c r="K6"/>
  <c r="L6"/>
  <c r="M6"/>
  <c r="O6"/>
  <c r="P6"/>
  <c r="Q6"/>
  <c r="F7"/>
  <c r="F6" s="1"/>
  <c r="J7"/>
  <c r="N7"/>
  <c r="N6" s="1"/>
  <c r="R7"/>
  <c r="S7"/>
  <c r="F8"/>
  <c r="J8"/>
  <c r="J6" s="1"/>
  <c r="N8"/>
  <c r="R8"/>
  <c r="S8" s="1"/>
  <c r="S25" s="1"/>
  <c r="F9"/>
  <c r="J9"/>
  <c r="N9"/>
  <c r="R9"/>
  <c r="S9"/>
  <c r="F10"/>
  <c r="J10"/>
  <c r="N10"/>
  <c r="R10"/>
  <c r="S10" s="1"/>
  <c r="C11"/>
  <c r="D11"/>
  <c r="E11"/>
  <c r="G11"/>
  <c r="H11"/>
  <c r="I11"/>
  <c r="K11"/>
  <c r="L11"/>
  <c r="M11"/>
  <c r="O11"/>
  <c r="P11"/>
  <c r="Q11"/>
  <c r="F12"/>
  <c r="F11" s="1"/>
  <c r="J12"/>
  <c r="J11" s="1"/>
  <c r="N12"/>
  <c r="N11" s="1"/>
  <c r="R12"/>
  <c r="R11" s="1"/>
  <c r="F13"/>
  <c r="J13"/>
  <c r="N13"/>
  <c r="R13"/>
  <c r="S13"/>
  <c r="F14"/>
  <c r="J14"/>
  <c r="N14"/>
  <c r="R14"/>
  <c r="S14" s="1"/>
  <c r="C15"/>
  <c r="D15"/>
  <c r="E15"/>
  <c r="G15"/>
  <c r="H15"/>
  <c r="I15"/>
  <c r="K15"/>
  <c r="L15"/>
  <c r="M15"/>
  <c r="O15"/>
  <c r="P15"/>
  <c r="Q15"/>
  <c r="F16"/>
  <c r="F15" s="1"/>
  <c r="J16"/>
  <c r="J15" s="1"/>
  <c r="N16"/>
  <c r="N15" s="1"/>
  <c r="R16"/>
  <c r="R15" s="1"/>
  <c r="F17"/>
  <c r="J17"/>
  <c r="N17"/>
  <c r="R17"/>
  <c r="S17"/>
  <c r="F18"/>
  <c r="J18"/>
  <c r="N18"/>
  <c r="R18"/>
  <c r="S18" s="1"/>
  <c r="C19"/>
  <c r="D19"/>
  <c r="E19"/>
  <c r="G19"/>
  <c r="H19"/>
  <c r="I19"/>
  <c r="K19"/>
  <c r="L19"/>
  <c r="M19"/>
  <c r="O19"/>
  <c r="P19"/>
  <c r="Q19"/>
  <c r="F20"/>
  <c r="F19" s="1"/>
  <c r="J20"/>
  <c r="J19" s="1"/>
  <c r="N20"/>
  <c r="N19" s="1"/>
  <c r="R20"/>
  <c r="R19" s="1"/>
  <c r="F21"/>
  <c r="J21"/>
  <c r="N21"/>
  <c r="R21"/>
  <c r="S21"/>
  <c r="C22"/>
  <c r="D22"/>
  <c r="E22"/>
  <c r="F22"/>
  <c r="G22"/>
  <c r="H22"/>
  <c r="I22"/>
  <c r="J22"/>
  <c r="K22"/>
  <c r="L22"/>
  <c r="M22"/>
  <c r="N22"/>
  <c r="O22"/>
  <c r="P22"/>
  <c r="Q22"/>
  <c r="R22"/>
  <c r="C23"/>
  <c r="D23"/>
  <c r="E23"/>
  <c r="G23"/>
  <c r="H23"/>
  <c r="I23"/>
  <c r="K23"/>
  <c r="L23"/>
  <c r="M23"/>
  <c r="O23"/>
  <c r="P23"/>
  <c r="Q23"/>
  <c r="C24"/>
  <c r="D24"/>
  <c r="E24"/>
  <c r="F24"/>
  <c r="G24"/>
  <c r="H24"/>
  <c r="I24"/>
  <c r="J24"/>
  <c r="K24"/>
  <c r="L24"/>
  <c r="M24"/>
  <c r="N24"/>
  <c r="O24"/>
  <c r="P24"/>
  <c r="Q24"/>
  <c r="R24"/>
  <c r="C25"/>
  <c r="D25"/>
  <c r="E25"/>
  <c r="F25"/>
  <c r="G25"/>
  <c r="H25"/>
  <c r="I25"/>
  <c r="J25"/>
  <c r="K25"/>
  <c r="L25"/>
  <c r="M25"/>
  <c r="N25"/>
  <c r="O25"/>
  <c r="P25"/>
  <c r="Q25"/>
  <c r="R25"/>
  <c r="C26"/>
  <c r="D26"/>
  <c r="E26"/>
  <c r="F26"/>
  <c r="G26"/>
  <c r="H26"/>
  <c r="I26"/>
  <c r="J26"/>
  <c r="K26"/>
  <c r="L26"/>
  <c r="M26"/>
  <c r="N26"/>
  <c r="O26"/>
  <c r="P26"/>
  <c r="Q26"/>
  <c r="R26"/>
  <c r="S26"/>
  <c r="S22" l="1"/>
  <c r="J23"/>
  <c r="S6"/>
  <c r="N23"/>
  <c r="F23"/>
  <c r="R6"/>
  <c r="R23" s="1"/>
  <c r="S20"/>
  <c r="S19" s="1"/>
  <c r="S16"/>
  <c r="S15" s="1"/>
  <c r="S12"/>
  <c r="N50" i="17"/>
  <c r="N40"/>
  <c r="S24" i="18" l="1"/>
  <c r="S11"/>
  <c r="S23"/>
  <c r="M22" i="17"/>
  <c r="M50"/>
  <c r="M40"/>
  <c r="M35"/>
  <c r="M21"/>
  <c r="O64"/>
  <c r="M14" l="1"/>
  <c r="E50"/>
  <c r="E35"/>
  <c r="D34" l="1"/>
  <c r="C50" l="1"/>
  <c r="C14"/>
  <c r="C60"/>
  <c r="N70"/>
  <c r="M70"/>
  <c r="L70"/>
  <c r="K70"/>
  <c r="J70"/>
  <c r="I70"/>
  <c r="H70"/>
  <c r="G70"/>
  <c r="F70"/>
  <c r="E70"/>
  <c r="D70"/>
  <c r="C70"/>
  <c r="N69"/>
  <c r="M69"/>
  <c r="L69"/>
  <c r="K69"/>
  <c r="J69"/>
  <c r="I69"/>
  <c r="H69"/>
  <c r="G69"/>
  <c r="F69"/>
  <c r="E69"/>
  <c r="D69"/>
  <c r="C69"/>
  <c r="N68"/>
  <c r="L68"/>
  <c r="K68"/>
  <c r="J68"/>
  <c r="I68"/>
  <c r="H68"/>
  <c r="G68"/>
  <c r="F68"/>
  <c r="E68"/>
  <c r="D68"/>
  <c r="C68"/>
  <c r="O65"/>
  <c r="O63"/>
  <c r="O62"/>
  <c r="O61"/>
  <c r="N60"/>
  <c r="M60"/>
  <c r="L60"/>
  <c r="K60"/>
  <c r="J60"/>
  <c r="I60"/>
  <c r="H60"/>
  <c r="G60"/>
  <c r="F60"/>
  <c r="E60"/>
  <c r="D60"/>
  <c r="N59"/>
  <c r="M59"/>
  <c r="L59"/>
  <c r="K59"/>
  <c r="J59"/>
  <c r="I59"/>
  <c r="H59"/>
  <c r="G59"/>
  <c r="F59"/>
  <c r="E59"/>
  <c r="D59"/>
  <c r="C59"/>
  <c r="O58"/>
  <c r="O69" s="1"/>
  <c r="O57"/>
  <c r="O52"/>
  <c r="N51"/>
  <c r="M51"/>
  <c r="L51"/>
  <c r="K51"/>
  <c r="J51"/>
  <c r="I51"/>
  <c r="H51"/>
  <c r="G51"/>
  <c r="F51"/>
  <c r="E51"/>
  <c r="D51"/>
  <c r="C51"/>
  <c r="O50"/>
  <c r="O49"/>
  <c r="M68"/>
  <c r="N48"/>
  <c r="M48"/>
  <c r="L48"/>
  <c r="K48"/>
  <c r="J48"/>
  <c r="I48"/>
  <c r="H48"/>
  <c r="G48"/>
  <c r="F48"/>
  <c r="E48"/>
  <c r="D48"/>
  <c r="C48"/>
  <c r="O46"/>
  <c r="O41"/>
  <c r="O40"/>
  <c r="O39"/>
  <c r="O38"/>
  <c r="O37"/>
  <c r="O36"/>
  <c r="O35"/>
  <c r="N34"/>
  <c r="M34"/>
  <c r="L34"/>
  <c r="K34"/>
  <c r="J34"/>
  <c r="I34"/>
  <c r="H34"/>
  <c r="G34"/>
  <c r="F34"/>
  <c r="E34"/>
  <c r="C34"/>
  <c r="O33"/>
  <c r="O32"/>
  <c r="O31"/>
  <c r="O30"/>
  <c r="N29"/>
  <c r="M29"/>
  <c r="L29"/>
  <c r="K29"/>
  <c r="J29"/>
  <c r="I29"/>
  <c r="H29"/>
  <c r="G29"/>
  <c r="F29"/>
  <c r="E29"/>
  <c r="D29"/>
  <c r="D28" s="1"/>
  <c r="D42" s="1"/>
  <c r="C29"/>
  <c r="C28"/>
  <c r="C42" s="1"/>
  <c r="O27"/>
  <c r="O22"/>
  <c r="O21"/>
  <c r="O20"/>
  <c r="O19"/>
  <c r="O18"/>
  <c r="O17"/>
  <c r="O16"/>
  <c r="O15"/>
  <c r="N14"/>
  <c r="L14"/>
  <c r="K14"/>
  <c r="J14"/>
  <c r="I14"/>
  <c r="H14"/>
  <c r="G14"/>
  <c r="F14"/>
  <c r="E14"/>
  <c r="D14"/>
  <c r="O13"/>
  <c r="O12"/>
  <c r="O11"/>
  <c r="O10"/>
  <c r="O9"/>
  <c r="O8"/>
  <c r="N7"/>
  <c r="M7"/>
  <c r="L7"/>
  <c r="K7"/>
  <c r="J7"/>
  <c r="I7"/>
  <c r="H7"/>
  <c r="G7"/>
  <c r="F7"/>
  <c r="E7"/>
  <c r="D7"/>
  <c r="C7"/>
  <c r="O5"/>
  <c r="I28" l="1"/>
  <c r="I42" s="1"/>
  <c r="M6"/>
  <c r="K47"/>
  <c r="K53" s="1"/>
  <c r="M47"/>
  <c r="M53" s="1"/>
  <c r="I47"/>
  <c r="I53" s="1"/>
  <c r="I6"/>
  <c r="M28"/>
  <c r="M42" s="1"/>
  <c r="K6"/>
  <c r="K23" s="1"/>
  <c r="K28"/>
  <c r="K42" s="1"/>
  <c r="G47"/>
  <c r="G53" s="1"/>
  <c r="D47"/>
  <c r="D53" s="1"/>
  <c r="H47"/>
  <c r="H53" s="1"/>
  <c r="J47"/>
  <c r="J53" s="1"/>
  <c r="L47"/>
  <c r="L53" s="1"/>
  <c r="N47"/>
  <c r="N53" s="1"/>
  <c r="G28"/>
  <c r="G42" s="1"/>
  <c r="G6"/>
  <c r="H6"/>
  <c r="H23" s="1"/>
  <c r="J6"/>
  <c r="L6"/>
  <c r="L23" s="1"/>
  <c r="N6"/>
  <c r="O29"/>
  <c r="H28"/>
  <c r="H42" s="1"/>
  <c r="J28"/>
  <c r="J42" s="1"/>
  <c r="L28"/>
  <c r="L42" s="1"/>
  <c r="N28"/>
  <c r="N42" s="1"/>
  <c r="F47"/>
  <c r="F53" s="1"/>
  <c r="F28"/>
  <c r="F42" s="1"/>
  <c r="F6"/>
  <c r="E47"/>
  <c r="E53" s="1"/>
  <c r="E28"/>
  <c r="E42" s="1"/>
  <c r="E6"/>
  <c r="E23" s="1"/>
  <c r="O59"/>
  <c r="O34"/>
  <c r="O7"/>
  <c r="D6"/>
  <c r="O51"/>
  <c r="C6"/>
  <c r="C23" s="1"/>
  <c r="O60"/>
  <c r="C47"/>
  <c r="C53" s="1"/>
  <c r="O53" s="1"/>
  <c r="O48"/>
  <c r="O14"/>
  <c r="D67"/>
  <c r="F67"/>
  <c r="H67"/>
  <c r="J67"/>
  <c r="L67"/>
  <c r="N67"/>
  <c r="I67"/>
  <c r="O68"/>
  <c r="C67"/>
  <c r="E67"/>
  <c r="G67"/>
  <c r="K67"/>
  <c r="M67"/>
  <c r="F23"/>
  <c r="O70"/>
  <c r="G23"/>
  <c r="I23"/>
  <c r="M23"/>
  <c r="D71" l="1"/>
  <c r="D73" s="1"/>
  <c r="L71"/>
  <c r="L73" s="1"/>
  <c r="H71"/>
  <c r="H73" s="1"/>
  <c r="N71"/>
  <c r="N73" s="1"/>
  <c r="J71"/>
  <c r="J73" s="1"/>
  <c r="I71"/>
  <c r="O6"/>
  <c r="O23" s="1"/>
  <c r="N23"/>
  <c r="J23"/>
  <c r="L72"/>
  <c r="E71"/>
  <c r="E73" s="1"/>
  <c r="M71"/>
  <c r="M73" s="1"/>
  <c r="O28"/>
  <c r="O42" s="1"/>
  <c r="K71"/>
  <c r="K73" s="1"/>
  <c r="G71"/>
  <c r="G73" s="1"/>
  <c r="F71"/>
  <c r="F73" s="1"/>
  <c r="D23"/>
  <c r="O67"/>
  <c r="C71"/>
  <c r="C72" s="1"/>
  <c r="D72"/>
  <c r="O47"/>
  <c r="H72" l="1"/>
  <c r="O71"/>
  <c r="O72" s="1"/>
  <c r="N72"/>
  <c r="E72"/>
  <c r="J72"/>
  <c r="I73"/>
  <c r="I72"/>
  <c r="F72"/>
  <c r="M72"/>
  <c r="C73"/>
  <c r="K72"/>
  <c r="G72"/>
  <c r="O73"/>
</calcChain>
</file>

<file path=xl/sharedStrings.xml><?xml version="1.0" encoding="utf-8"?>
<sst xmlns="http://schemas.openxmlformats.org/spreadsheetml/2006/main" count="163" uniqueCount="71">
  <si>
    <t>Население</t>
  </si>
  <si>
    <t>Юр. лица  в т.ч.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</si>
  <si>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</si>
  <si>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</si>
  <si>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</si>
  <si>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</si>
  <si>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</si>
  <si>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</si>
  <si>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</si>
  <si>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</si>
  <si>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</si>
  <si>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</si>
  <si>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</si>
  <si>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</si>
  <si>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Бюдж.учр-ния</t>
  </si>
  <si>
    <t>МБУК "Терская МБ"</t>
  </si>
  <si>
    <t>ФГБУ "Мурм.УГМС"</t>
  </si>
  <si>
    <t>МБУ СДК с.п.Варзуга</t>
  </si>
  <si>
    <t>ФГУП "Почта России"</t>
  </si>
  <si>
    <t>ИТОГО</t>
  </si>
  <si>
    <t>ГОБУЗ "Терская ЦРБ"</t>
  </si>
  <si>
    <t>МБОУ СОШ № 4</t>
  </si>
  <si>
    <t>ИП Двинина В.В.</t>
  </si>
  <si>
    <t>РТРС "Мурм.ОРТПЦ"</t>
  </si>
  <si>
    <t>с.Чаваньга</t>
  </si>
  <si>
    <t>СПК РК "Белом.рыбак"</t>
  </si>
  <si>
    <t>с.Пялица</t>
  </si>
  <si>
    <t>с.Тетрино</t>
  </si>
  <si>
    <t>с.Чапома</t>
  </si>
  <si>
    <t>СПК РК "Чапома"</t>
  </si>
  <si>
    <t>Всего (кВт)</t>
  </si>
  <si>
    <t>Админ.(ул.освещ.)</t>
  </si>
  <si>
    <t>ПАО "Ростелеком"</t>
  </si>
  <si>
    <t>непромышленные,в т.ч.</t>
  </si>
  <si>
    <t>Прочие потребители</t>
  </si>
  <si>
    <t>ПАО "МегаФон"</t>
  </si>
  <si>
    <t>ИТОГО Население (кВт)</t>
  </si>
  <si>
    <t>ИТОГО Юр.лица (кВт)</t>
  </si>
  <si>
    <t>ВСЕГО ПОЛЕЗ.ОТПУСК</t>
  </si>
  <si>
    <t>ЦЕРКВЬ</t>
  </si>
  <si>
    <t>бюджет 46-ЭЭ</t>
  </si>
  <si>
    <t>ООО "РСК-Авт.техн"</t>
  </si>
  <si>
    <t>ИП Лаане О.О.</t>
  </si>
  <si>
    <t>ЦЕРКОВЬ</t>
  </si>
  <si>
    <t>Фактическое потребление электроэнергии по селам Терского района за 2018 год.</t>
  </si>
  <si>
    <t>ООО "ИнСтрой"</t>
  </si>
  <si>
    <t>церковь</t>
  </si>
  <si>
    <t>юр.лица</t>
  </si>
  <si>
    <t>население</t>
  </si>
  <si>
    <t>общее потребление</t>
  </si>
  <si>
    <t>выработка</t>
  </si>
  <si>
    <t>ВСЕГО</t>
  </si>
  <si>
    <t>Чапома</t>
  </si>
  <si>
    <t>Чаваньга</t>
  </si>
  <si>
    <t>Пялица</t>
  </si>
  <si>
    <t>Тетрино</t>
  </si>
  <si>
    <t>год</t>
  </si>
  <si>
    <t>4кв.</t>
  </si>
  <si>
    <t>дек.</t>
  </si>
  <si>
    <t>нояб.</t>
  </si>
  <si>
    <t>окт.</t>
  </si>
  <si>
    <t>3кв.</t>
  </si>
  <si>
    <t>сент.</t>
  </si>
  <si>
    <t>авг.</t>
  </si>
  <si>
    <t>2кв.</t>
  </si>
  <si>
    <t>апр.</t>
  </si>
  <si>
    <t>1кв.</t>
  </si>
  <si>
    <t>февр.</t>
  </si>
  <si>
    <t>янв.</t>
  </si>
  <si>
    <t>наименование сел</t>
  </si>
  <si>
    <t>Муниципальное унитарное предприятие "Сервис"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</si>
</sst>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/>
    <xf numFmtId="0" fontId="2" fillId="0" borderId="0" xfId="0" applyFont="1" applyBorder="1"/>
    <xf numFmtId="0" fontId="3" fillId="0" borderId="19" xfId="0" applyFont="1" applyBorder="1"/>
    <xf numFmtId="0" fontId="3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4" xfId="0" applyFont="1" applyBorder="1"/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4" fillId="0" borderId="21" xfId="0" applyFont="1" applyBorder="1"/>
    <xf numFmtId="0" fontId="4" fillId="0" borderId="3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6" xfId="0" applyFont="1" applyBorder="1"/>
    <xf numFmtId="0" fontId="3" fillId="0" borderId="37" xfId="0" applyFont="1" applyBorder="1"/>
    <xf numFmtId="0" fontId="3" fillId="0" borderId="29" xfId="0" applyFont="1" applyBorder="1"/>
    <xf numFmtId="0" fontId="2" fillId="0" borderId="38" xfId="0" applyFont="1" applyBorder="1"/>
    <xf numFmtId="0" fontId="3" fillId="0" borderId="28" xfId="0" applyFont="1" applyBorder="1"/>
    <xf numFmtId="0" fontId="4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30" xfId="0" applyFont="1" applyBorder="1"/>
    <xf numFmtId="0" fontId="4" fillId="0" borderId="32" xfId="0" applyFont="1" applyBorder="1"/>
    <xf numFmtId="0" fontId="2" fillId="0" borderId="27" xfId="0" applyFont="1" applyBorder="1"/>
    <xf numFmtId="0" fontId="3" fillId="0" borderId="4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9" xfId="0" applyFont="1" applyBorder="1"/>
    <xf numFmtId="0" fontId="3" fillId="0" borderId="2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0" xfId="0" applyFont="1" applyBorder="1"/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3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/>
    </xf>
    <xf numFmtId="1" fontId="2" fillId="0" borderId="38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8" xfId="0" applyFont="1" applyBorder="1"/>
    <xf numFmtId="0" fontId="3" fillId="0" borderId="31" xfId="0" applyFont="1" applyBorder="1"/>
    <xf numFmtId="1" fontId="3" fillId="0" borderId="7" xfId="0" applyNumberFormat="1" applyFont="1" applyBorder="1" applyAlignment="1">
      <alignment horizontal="center" vertical="center"/>
    </xf>
    <xf numFmtId="0" fontId="7" fillId="0" borderId="0" xfId="0" applyFont="1"/>
    <xf numFmtId="1" fontId="8" fillId="0" borderId="42" xfId="0" applyNumberFormat="1" applyFont="1" applyBorder="1" applyAlignment="1">
      <alignment vertical="top"/>
    </xf>
    <xf numFmtId="1" fontId="8" fillId="0" borderId="3" xfId="0" applyNumberFormat="1" applyFont="1" applyBorder="1" applyAlignment="1">
      <alignment horizontal="center" vertical="top"/>
    </xf>
    <xf numFmtId="1" fontId="9" fillId="0" borderId="3" xfId="0" applyNumberFormat="1" applyFont="1" applyBorder="1" applyAlignment="1">
      <alignment horizontal="center" vertical="top"/>
    </xf>
    <xf numFmtId="1" fontId="9" fillId="0" borderId="3" xfId="0" applyNumberFormat="1" applyFont="1" applyBorder="1" applyAlignment="1">
      <alignment vertical="top"/>
    </xf>
    <xf numFmtId="1" fontId="8" fillId="0" borderId="21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vertical="top"/>
    </xf>
    <xf numFmtId="1" fontId="8" fillId="0" borderId="1" xfId="0" applyNumberFormat="1" applyFont="1" applyBorder="1" applyAlignment="1">
      <alignment horizontal="center" vertical="top"/>
    </xf>
    <xf numFmtId="1" fontId="9" fillId="0" borderId="1" xfId="0" applyNumberFormat="1" applyFont="1" applyBorder="1" applyAlignment="1">
      <alignment horizontal="center" vertical="top"/>
    </xf>
    <xf numFmtId="1" fontId="9" fillId="0" borderId="1" xfId="0" applyNumberFormat="1" applyFont="1" applyBorder="1" applyAlignment="1">
      <alignment vertical="top"/>
    </xf>
    <xf numFmtId="1" fontId="10" fillId="0" borderId="43" xfId="0" applyNumberFormat="1" applyFont="1" applyBorder="1" applyAlignment="1">
      <alignment vertical="top"/>
    </xf>
    <xf numFmtId="1" fontId="10" fillId="0" borderId="1" xfId="0" applyNumberFormat="1" applyFont="1" applyBorder="1" applyAlignment="1">
      <alignment horizontal="center" vertical="top"/>
    </xf>
    <xf numFmtId="1" fontId="10" fillId="0" borderId="1" xfId="0" applyNumberFormat="1" applyFont="1" applyBorder="1" applyAlignment="1">
      <alignment vertical="top"/>
    </xf>
    <xf numFmtId="1" fontId="10" fillId="0" borderId="45" xfId="0" applyNumberFormat="1" applyFont="1" applyBorder="1" applyAlignment="1">
      <alignment vertical="top"/>
    </xf>
    <xf numFmtId="1" fontId="10" fillId="0" borderId="2" xfId="0" applyNumberFormat="1" applyFont="1" applyBorder="1" applyAlignment="1">
      <alignment horizontal="center" vertical="top"/>
    </xf>
    <xf numFmtId="1" fontId="10" fillId="0" borderId="2" xfId="0" applyNumberFormat="1" applyFont="1" applyBorder="1" applyAlignment="1">
      <alignment vertical="top"/>
    </xf>
    <xf numFmtId="1" fontId="8" fillId="0" borderId="46" xfId="0" applyNumberFormat="1" applyFont="1" applyBorder="1" applyAlignment="1">
      <alignment vertical="top"/>
    </xf>
    <xf numFmtId="1" fontId="8" fillId="0" borderId="4" xfId="0" applyNumberFormat="1" applyFont="1" applyBorder="1" applyAlignment="1">
      <alignment horizontal="center" vertical="top"/>
    </xf>
    <xf numFmtId="1" fontId="9" fillId="0" borderId="4" xfId="0" applyNumberFormat="1" applyFont="1" applyBorder="1" applyAlignment="1">
      <alignment horizontal="center" vertical="top"/>
    </xf>
    <xf numFmtId="1" fontId="9" fillId="0" borderId="4" xfId="0" applyNumberFormat="1" applyFont="1" applyBorder="1" applyAlignment="1">
      <alignment vertical="top"/>
    </xf>
    <xf numFmtId="1" fontId="8" fillId="0" borderId="47" xfId="0" applyNumberFormat="1" applyFont="1" applyBorder="1" applyAlignment="1">
      <alignment vertical="top"/>
    </xf>
    <xf numFmtId="1" fontId="8" fillId="0" borderId="17" xfId="0" applyNumberFormat="1" applyFont="1" applyBorder="1" applyAlignment="1">
      <alignment horizontal="center" vertical="top"/>
    </xf>
    <xf numFmtId="1" fontId="9" fillId="0" borderId="17" xfId="0" applyNumberFormat="1" applyFont="1" applyBorder="1" applyAlignment="1">
      <alignment horizontal="center" vertical="top"/>
    </xf>
    <xf numFmtId="1" fontId="9" fillId="0" borderId="17" xfId="0" applyNumberFormat="1" applyFont="1" applyBorder="1" applyAlignment="1">
      <alignment vertical="top"/>
    </xf>
    <xf numFmtId="1" fontId="8" fillId="0" borderId="45" xfId="0" applyNumberFormat="1" applyFont="1" applyBorder="1" applyAlignment="1">
      <alignment vertical="top"/>
    </xf>
    <xf numFmtId="1" fontId="8" fillId="0" borderId="2" xfId="0" applyNumberFormat="1" applyFont="1" applyBorder="1" applyAlignment="1">
      <alignment horizontal="center" vertical="top"/>
    </xf>
    <xf numFmtId="1" fontId="9" fillId="0" borderId="2" xfId="0" applyNumberFormat="1" applyFont="1" applyBorder="1" applyAlignment="1">
      <alignment horizontal="center" vertical="top"/>
    </xf>
    <xf numFmtId="1" fontId="9" fillId="0" borderId="2" xfId="0" applyNumberFormat="1" applyFont="1" applyBorder="1" applyAlignment="1">
      <alignment vertical="top"/>
    </xf>
    <xf numFmtId="1" fontId="8" fillId="0" borderId="4" xfId="0" applyNumberFormat="1" applyFont="1" applyBorder="1" applyAlignment="1">
      <alignment vertical="top"/>
    </xf>
    <xf numFmtId="1" fontId="8" fillId="0" borderId="45" xfId="0" applyNumberFormat="1" applyFont="1" applyBorder="1" applyAlignment="1">
      <alignment horizontal="center" vertical="top"/>
    </xf>
    <xf numFmtId="1" fontId="9" fillId="0" borderId="0" xfId="0" applyNumberFormat="1" applyFont="1" applyAlignment="1">
      <alignment vertical="top"/>
    </xf>
    <xf numFmtId="1" fontId="9" fillId="0" borderId="48" xfId="0" applyNumberFormat="1" applyFont="1" applyBorder="1" applyAlignment="1">
      <alignment horizontal="center" vertical="center"/>
    </xf>
    <xf numFmtId="1" fontId="9" fillId="0" borderId="44" xfId="0" applyNumberFormat="1" applyFont="1" applyBorder="1" applyAlignment="1">
      <alignment horizontal="center" vertical="center"/>
    </xf>
    <xf numFmtId="1" fontId="9" fillId="0" borderId="36" xfId="0" applyNumberFormat="1" applyFont="1" applyBorder="1" applyAlignment="1">
      <alignment horizontal="center" vertical="center"/>
    </xf>
    <xf numFmtId="1" fontId="8" fillId="0" borderId="34" xfId="0" applyNumberFormat="1" applyFont="1" applyBorder="1" applyAlignment="1">
      <alignment horizontal="center" vertical="center"/>
    </xf>
    <xf numFmtId="1" fontId="8" fillId="0" borderId="44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" fontId="9" fillId="0" borderId="34" xfId="0" applyNumberFormat="1" applyFont="1" applyBorder="1" applyAlignment="1">
      <alignment horizontal="center" vertical="top" wrapText="1"/>
    </xf>
    <xf numFmtId="1" fontId="9" fillId="0" borderId="36" xfId="0" applyNumberFormat="1" applyFont="1" applyBorder="1" applyAlignment="1">
      <alignment horizontal="center" vertical="top" wrapText="1"/>
    </xf>
    <xf numFmtId="1" fontId="9" fillId="0" borderId="34" xfId="0" applyNumberFormat="1" applyFont="1" applyBorder="1" applyAlignment="1">
      <alignment horizontal="center" vertical="center"/>
    </xf>
    <xf numFmtId="1" fontId="9" fillId="0" borderId="2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3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"/>
  <sheetViews>
    <sheetView zoomScale="80" zoomScaleNormal="80" workbookViewId="0">
      <selection activeCell="I49" sqref="I49"/>
    </sheetView>
  </sheetViews>
  <sheetFormatPr defaultRowHeight="15"/>
  <cols>
    <col min="2" max="2" width="19.7109375" customWidth="1"/>
    <col min="3" max="3" width="9.28515625" bestFit="1" customWidth="1"/>
    <col min="4" max="4" width="10" customWidth="1"/>
    <col min="5" max="5" width="9.28515625" bestFit="1" customWidth="1"/>
    <col min="6" max="6" width="9.85546875" style="87" bestFit="1" customWidth="1"/>
    <col min="7" max="9" width="9.28515625" bestFit="1" customWidth="1"/>
    <col min="10" max="10" width="9.85546875" style="87" bestFit="1" customWidth="1"/>
    <col min="11" max="11" width="9.140625" customWidth="1"/>
    <col min="12" max="12" width="9.28515625" bestFit="1" customWidth="1"/>
    <col min="13" max="13" width="9.85546875" customWidth="1"/>
    <col min="14" max="14" width="9.85546875" style="87" bestFit="1" customWidth="1"/>
    <col min="15" max="15" width="9.7109375" customWidth="1"/>
    <col min="16" max="17" width="9.28515625" bestFit="1" customWidth="1"/>
    <col min="18" max="18" width="8.85546875" style="87" customWidth="1"/>
    <col min="19" max="19" width="9.42578125" style="87" customWidth="1"/>
  </cols>
  <sheetData>
    <row r="1" spans="1:19" ht="20.25">
      <c r="C1" s="123" t="s">
        <v>70</v>
      </c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9" ht="19.5" thickBot="1">
      <c r="A2" s="117"/>
      <c r="B2" s="117"/>
      <c r="C2" s="117"/>
      <c r="D2" s="124" t="s">
        <v>44</v>
      </c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9">
      <c r="A3" s="125" t="s">
        <v>69</v>
      </c>
      <c r="B3" s="114"/>
      <c r="C3" s="113" t="s">
        <v>68</v>
      </c>
      <c r="D3" s="113" t="s">
        <v>67</v>
      </c>
      <c r="E3" s="113" t="s">
        <v>4</v>
      </c>
      <c r="F3" s="112" t="s">
        <v>66</v>
      </c>
      <c r="G3" s="113" t="s">
        <v>65</v>
      </c>
      <c r="H3" s="113" t="s">
        <v>6</v>
      </c>
      <c r="I3" s="113" t="s">
        <v>7</v>
      </c>
      <c r="J3" s="112" t="s">
        <v>64</v>
      </c>
      <c r="K3" s="113" t="s">
        <v>8</v>
      </c>
      <c r="L3" s="113" t="s">
        <v>63</v>
      </c>
      <c r="M3" s="113" t="s">
        <v>62</v>
      </c>
      <c r="N3" s="112" t="s">
        <v>61</v>
      </c>
      <c r="O3" s="113" t="s">
        <v>60</v>
      </c>
      <c r="P3" s="113" t="s">
        <v>59</v>
      </c>
      <c r="Q3" s="113" t="s">
        <v>58</v>
      </c>
      <c r="R3" s="112" t="s">
        <v>57</v>
      </c>
      <c r="S3" s="116" t="s">
        <v>56</v>
      </c>
    </row>
    <row r="4" spans="1:19" ht="15.75" thickBot="1">
      <c r="A4" s="126"/>
      <c r="B4" s="106"/>
      <c r="C4" s="106"/>
      <c r="D4" s="106"/>
      <c r="E4" s="106"/>
      <c r="F4" s="115"/>
      <c r="G4" s="106"/>
      <c r="H4" s="106"/>
      <c r="I4" s="106"/>
      <c r="J4" s="115"/>
      <c r="K4" s="106"/>
      <c r="L4" s="106"/>
      <c r="M4" s="106"/>
      <c r="N4" s="115"/>
      <c r="O4" s="106"/>
      <c r="P4" s="106"/>
      <c r="Q4" s="106"/>
      <c r="R4" s="115"/>
      <c r="S4" s="103"/>
    </row>
    <row r="5" spans="1:19">
      <c r="A5" s="127" t="s">
        <v>55</v>
      </c>
      <c r="B5" s="114" t="s">
        <v>50</v>
      </c>
      <c r="C5" s="113">
        <v>2721</v>
      </c>
      <c r="D5" s="113">
        <v>2410</v>
      </c>
      <c r="E5" s="113">
        <v>2087</v>
      </c>
      <c r="F5" s="112">
        <f>SUM(C5:E5)</f>
        <v>7218</v>
      </c>
      <c r="G5" s="113">
        <v>1989</v>
      </c>
      <c r="H5" s="113">
        <v>1766</v>
      </c>
      <c r="I5" s="113">
        <v>2784</v>
      </c>
      <c r="J5" s="112">
        <f>SUM(G5:I5)</f>
        <v>6539</v>
      </c>
      <c r="K5" s="113">
        <v>4640</v>
      </c>
      <c r="L5" s="113">
        <v>4480</v>
      </c>
      <c r="M5" s="113">
        <v>2760</v>
      </c>
      <c r="N5" s="112">
        <f>SUM(K5:M5)</f>
        <v>11880</v>
      </c>
      <c r="O5" s="113">
        <v>3480</v>
      </c>
      <c r="P5" s="113">
        <v>3760</v>
      </c>
      <c r="Q5" s="113">
        <v>2840</v>
      </c>
      <c r="R5" s="112">
        <f>SUM(O5:Q5)</f>
        <v>10080</v>
      </c>
      <c r="S5" s="111">
        <f>SUM(R5,N5,J5,F5)</f>
        <v>35717</v>
      </c>
    </row>
    <row r="6" spans="1:19">
      <c r="A6" s="119"/>
      <c r="B6" s="96" t="s">
        <v>49</v>
      </c>
      <c r="C6" s="95">
        <f t="shared" ref="C6:H6" si="0">SUM(C7:C9)</f>
        <v>2493</v>
      </c>
      <c r="D6" s="95">
        <f t="shared" si="0"/>
        <v>2265</v>
      </c>
      <c r="E6" s="95">
        <f t="shared" si="0"/>
        <v>1858</v>
      </c>
      <c r="F6" s="94">
        <f t="shared" si="0"/>
        <v>6616</v>
      </c>
      <c r="G6" s="95">
        <f t="shared" si="0"/>
        <v>1912</v>
      </c>
      <c r="H6" s="95">
        <f t="shared" si="0"/>
        <v>1671</v>
      </c>
      <c r="I6" s="95">
        <f>SUM(I7:I8)</f>
        <v>2488</v>
      </c>
      <c r="J6" s="94">
        <f t="shared" ref="J6:S6" si="1">SUM(J7:J9)</f>
        <v>6071</v>
      </c>
      <c r="K6" s="94">
        <f t="shared" si="1"/>
        <v>4324</v>
      </c>
      <c r="L6" s="94">
        <f t="shared" si="1"/>
        <v>5092</v>
      </c>
      <c r="M6" s="94">
        <f t="shared" si="1"/>
        <v>3804</v>
      </c>
      <c r="N6" s="94">
        <f t="shared" si="1"/>
        <v>13220</v>
      </c>
      <c r="O6" s="95">
        <f t="shared" si="1"/>
        <v>2306</v>
      </c>
      <c r="P6" s="95">
        <f t="shared" si="1"/>
        <v>3459</v>
      </c>
      <c r="Q6" s="95">
        <f t="shared" si="1"/>
        <v>2673</v>
      </c>
      <c r="R6" s="94">
        <f t="shared" si="1"/>
        <v>8438</v>
      </c>
      <c r="S6" s="93">
        <f t="shared" si="1"/>
        <v>34345</v>
      </c>
    </row>
    <row r="7" spans="1:19">
      <c r="A7" s="119"/>
      <c r="B7" s="96" t="s">
        <v>48</v>
      </c>
      <c r="C7" s="95">
        <v>2058</v>
      </c>
      <c r="D7" s="95">
        <v>1827</v>
      </c>
      <c r="E7" s="95">
        <v>1592</v>
      </c>
      <c r="F7" s="94">
        <f>SUM(C7:E7)</f>
        <v>5477</v>
      </c>
      <c r="G7" s="95">
        <v>1620</v>
      </c>
      <c r="H7" s="95">
        <v>1423</v>
      </c>
      <c r="I7" s="95">
        <v>2147</v>
      </c>
      <c r="J7" s="94">
        <f>SUM(G7:I7)</f>
        <v>5190</v>
      </c>
      <c r="K7" s="95">
        <v>3760</v>
      </c>
      <c r="L7" s="95">
        <v>3663</v>
      </c>
      <c r="M7" s="95">
        <v>3209</v>
      </c>
      <c r="N7" s="94">
        <f>SUM(K7:M7)</f>
        <v>10632</v>
      </c>
      <c r="O7" s="95">
        <v>1677</v>
      </c>
      <c r="P7" s="95">
        <v>2888</v>
      </c>
      <c r="Q7" s="95">
        <v>2137</v>
      </c>
      <c r="R7" s="94">
        <f>SUM(O7:Q7)</f>
        <v>6702</v>
      </c>
      <c r="S7" s="93">
        <f>SUM(R7,N7,J7,F7)</f>
        <v>28001</v>
      </c>
    </row>
    <row r="8" spans="1:19">
      <c r="A8" s="119"/>
      <c r="B8" s="96" t="s">
        <v>47</v>
      </c>
      <c r="C8" s="95">
        <v>435</v>
      </c>
      <c r="D8" s="95">
        <v>438</v>
      </c>
      <c r="E8" s="95">
        <v>266</v>
      </c>
      <c r="F8" s="94">
        <f>SUM(C8:E8)</f>
        <v>1139</v>
      </c>
      <c r="G8" s="95">
        <v>292</v>
      </c>
      <c r="H8" s="95">
        <v>248</v>
      </c>
      <c r="I8" s="95">
        <v>341</v>
      </c>
      <c r="J8" s="94">
        <f>SUM(G8:I8)</f>
        <v>881</v>
      </c>
      <c r="K8" s="95">
        <v>564</v>
      </c>
      <c r="L8" s="95">
        <v>528</v>
      </c>
      <c r="M8" s="95">
        <v>595</v>
      </c>
      <c r="N8" s="94">
        <f>SUM(K8:M8)</f>
        <v>1687</v>
      </c>
      <c r="O8" s="95">
        <v>629</v>
      </c>
      <c r="P8" s="95">
        <v>571</v>
      </c>
      <c r="Q8" s="95">
        <v>536</v>
      </c>
      <c r="R8" s="94">
        <f>SUM(O8:Q8)</f>
        <v>1736</v>
      </c>
      <c r="S8" s="93">
        <f>SUM(R8,N8,J8,F8)</f>
        <v>5443</v>
      </c>
    </row>
    <row r="9" spans="1:19" ht="15.75" thickBot="1">
      <c r="A9" s="128"/>
      <c r="B9" s="91" t="s">
        <v>46</v>
      </c>
      <c r="C9" s="90"/>
      <c r="D9" s="90"/>
      <c r="E9" s="90"/>
      <c r="F9" s="89">
        <f>SUM(C9:E9)</f>
        <v>0</v>
      </c>
      <c r="G9" s="90"/>
      <c r="H9" s="90"/>
      <c r="I9" s="90"/>
      <c r="J9" s="89">
        <f>SUM(G9:I9)</f>
        <v>0</v>
      </c>
      <c r="K9" s="90"/>
      <c r="L9" s="90">
        <v>901</v>
      </c>
      <c r="M9" s="90">
        <v>0</v>
      </c>
      <c r="N9" s="89">
        <f>SUM(K9:M9)</f>
        <v>901</v>
      </c>
      <c r="O9" s="90"/>
      <c r="P9" s="90"/>
      <c r="Q9" s="90"/>
      <c r="R9" s="89">
        <f>SUM(O9:Q9)</f>
        <v>0</v>
      </c>
      <c r="S9" s="88">
        <f>SUM(R9,N9,J9,F9)</f>
        <v>901</v>
      </c>
    </row>
    <row r="10" spans="1:19">
      <c r="A10" s="118" t="s">
        <v>54</v>
      </c>
      <c r="B10" s="110" t="s">
        <v>50</v>
      </c>
      <c r="C10" s="109">
        <v>1564</v>
      </c>
      <c r="D10" s="109">
        <v>2040</v>
      </c>
      <c r="E10" s="109">
        <v>1588</v>
      </c>
      <c r="F10" s="108">
        <f>SUM(C10:E10)</f>
        <v>5192</v>
      </c>
      <c r="G10" s="109">
        <v>1247</v>
      </c>
      <c r="H10" s="109">
        <v>1720</v>
      </c>
      <c r="I10" s="109">
        <v>1614</v>
      </c>
      <c r="J10" s="108">
        <f>SUM(G10:I10)</f>
        <v>4581</v>
      </c>
      <c r="K10" s="109">
        <v>2460</v>
      </c>
      <c r="L10" s="109">
        <v>2419</v>
      </c>
      <c r="M10" s="109">
        <v>2451</v>
      </c>
      <c r="N10" s="108">
        <f>SUM(K10:M10)</f>
        <v>7330</v>
      </c>
      <c r="O10" s="109">
        <v>2664</v>
      </c>
      <c r="P10" s="109">
        <v>1738</v>
      </c>
      <c r="Q10" s="109">
        <v>1725</v>
      </c>
      <c r="R10" s="108">
        <f>SUM(O10:Q10)</f>
        <v>6127</v>
      </c>
      <c r="S10" s="107">
        <f>SUM(R10,N10,J10,F10)</f>
        <v>23230</v>
      </c>
    </row>
    <row r="11" spans="1:19">
      <c r="A11" s="119"/>
      <c r="B11" s="96" t="s">
        <v>49</v>
      </c>
      <c r="C11" s="95">
        <f t="shared" ref="C11:S11" si="2">SUM(C12:C13)</f>
        <v>1408</v>
      </c>
      <c r="D11" s="95">
        <f t="shared" si="2"/>
        <v>1778</v>
      </c>
      <c r="E11" s="95">
        <f t="shared" si="2"/>
        <v>1700</v>
      </c>
      <c r="F11" s="94">
        <f t="shared" si="2"/>
        <v>4886</v>
      </c>
      <c r="G11" s="95">
        <f t="shared" si="2"/>
        <v>1151</v>
      </c>
      <c r="H11" s="95">
        <f t="shared" si="2"/>
        <v>1564</v>
      </c>
      <c r="I11" s="95">
        <f t="shared" si="2"/>
        <v>1854</v>
      </c>
      <c r="J11" s="94">
        <f t="shared" si="2"/>
        <v>4569</v>
      </c>
      <c r="K11" s="94">
        <f t="shared" si="2"/>
        <v>2248</v>
      </c>
      <c r="L11" s="94">
        <f t="shared" si="2"/>
        <v>1939</v>
      </c>
      <c r="M11" s="94">
        <f t="shared" si="2"/>
        <v>2217</v>
      </c>
      <c r="N11" s="94">
        <f t="shared" si="2"/>
        <v>6404</v>
      </c>
      <c r="O11" s="95">
        <f t="shared" si="2"/>
        <v>2324</v>
      </c>
      <c r="P11" s="95">
        <f t="shared" si="2"/>
        <v>1520</v>
      </c>
      <c r="Q11" s="95">
        <f t="shared" si="2"/>
        <v>1807</v>
      </c>
      <c r="R11" s="94">
        <f t="shared" si="2"/>
        <v>5651</v>
      </c>
      <c r="S11" s="93">
        <f t="shared" si="2"/>
        <v>21510</v>
      </c>
    </row>
    <row r="12" spans="1:19">
      <c r="A12" s="119"/>
      <c r="B12" s="96" t="s">
        <v>48</v>
      </c>
      <c r="C12" s="95">
        <v>739</v>
      </c>
      <c r="D12" s="95">
        <v>1195</v>
      </c>
      <c r="E12" s="95">
        <v>1134</v>
      </c>
      <c r="F12" s="94">
        <f>SUM(C12:E12)</f>
        <v>3068</v>
      </c>
      <c r="G12" s="95">
        <v>843</v>
      </c>
      <c r="H12" s="95">
        <v>1268</v>
      </c>
      <c r="I12" s="95">
        <v>1581</v>
      </c>
      <c r="J12" s="94">
        <f>SUM(G12:I12)</f>
        <v>3692</v>
      </c>
      <c r="K12" s="95">
        <v>2029</v>
      </c>
      <c r="L12" s="95">
        <v>1654</v>
      </c>
      <c r="M12" s="95">
        <v>1970</v>
      </c>
      <c r="N12" s="94">
        <f>SUM(K12:M12)</f>
        <v>5653</v>
      </c>
      <c r="O12" s="95">
        <v>2027</v>
      </c>
      <c r="P12" s="95">
        <v>998</v>
      </c>
      <c r="Q12" s="95">
        <v>1180</v>
      </c>
      <c r="R12" s="94">
        <f>SUM(O12:Q12)</f>
        <v>4205</v>
      </c>
      <c r="S12" s="93">
        <f>SUM(R12,N12,J12,F12)</f>
        <v>16618</v>
      </c>
    </row>
    <row r="13" spans="1:19" ht="15.75" thickBot="1">
      <c r="A13" s="120"/>
      <c r="B13" s="106" t="s">
        <v>47</v>
      </c>
      <c r="C13" s="105">
        <v>669</v>
      </c>
      <c r="D13" s="105">
        <v>583</v>
      </c>
      <c r="E13" s="105">
        <v>566</v>
      </c>
      <c r="F13" s="104">
        <f>SUM(C13:E13)</f>
        <v>1818</v>
      </c>
      <c r="G13" s="105">
        <v>308</v>
      </c>
      <c r="H13" s="105">
        <v>296</v>
      </c>
      <c r="I13" s="105">
        <v>273</v>
      </c>
      <c r="J13" s="104">
        <f>SUM(G13:I13)</f>
        <v>877</v>
      </c>
      <c r="K13" s="105">
        <v>219</v>
      </c>
      <c r="L13" s="105">
        <v>285</v>
      </c>
      <c r="M13" s="105">
        <v>247</v>
      </c>
      <c r="N13" s="104">
        <f>SUM(K13:M13)</f>
        <v>751</v>
      </c>
      <c r="O13" s="105">
        <v>297</v>
      </c>
      <c r="P13" s="105">
        <v>522</v>
      </c>
      <c r="Q13" s="105">
        <v>627</v>
      </c>
      <c r="R13" s="104">
        <f>SUM(O13:Q13)</f>
        <v>1446</v>
      </c>
      <c r="S13" s="103">
        <f>SUM(R13,N13,J13,F13)</f>
        <v>4892</v>
      </c>
    </row>
    <row r="14" spans="1:19">
      <c r="A14" s="127" t="s">
        <v>53</v>
      </c>
      <c r="B14" s="114" t="s">
        <v>50</v>
      </c>
      <c r="C14" s="113">
        <v>27828</v>
      </c>
      <c r="D14" s="113">
        <v>23550</v>
      </c>
      <c r="E14" s="113">
        <v>29556</v>
      </c>
      <c r="F14" s="112">
        <f>SUM(C14:E14)</f>
        <v>80934</v>
      </c>
      <c r="G14" s="113">
        <v>25902</v>
      </c>
      <c r="H14" s="113">
        <v>17940</v>
      </c>
      <c r="I14" s="113">
        <v>20814</v>
      </c>
      <c r="J14" s="112">
        <f>SUM(G14:I14)</f>
        <v>64656</v>
      </c>
      <c r="K14" s="113">
        <v>18234</v>
      </c>
      <c r="L14" s="113">
        <v>18210</v>
      </c>
      <c r="M14" s="113">
        <v>27498</v>
      </c>
      <c r="N14" s="112">
        <f>SUM(K14:M14)</f>
        <v>63942</v>
      </c>
      <c r="O14" s="113">
        <v>20580</v>
      </c>
      <c r="P14" s="113">
        <v>32280</v>
      </c>
      <c r="Q14" s="113">
        <v>24720</v>
      </c>
      <c r="R14" s="112">
        <f>SUM(O14:Q14)</f>
        <v>77580</v>
      </c>
      <c r="S14" s="111">
        <f>SUM(R14,N14,J14,F14)</f>
        <v>287112</v>
      </c>
    </row>
    <row r="15" spans="1:19">
      <c r="A15" s="119"/>
      <c r="B15" s="96" t="s">
        <v>49</v>
      </c>
      <c r="C15" s="95">
        <f>SUM(C16:C17)</f>
        <v>14037</v>
      </c>
      <c r="D15" s="95">
        <f>SUM(D16:D17)</f>
        <v>17607</v>
      </c>
      <c r="E15" s="95">
        <f>SUM(E16:E17)</f>
        <v>27406</v>
      </c>
      <c r="F15" s="94">
        <f>SUM(F16:F17)</f>
        <v>59050</v>
      </c>
      <c r="G15" s="95">
        <f>G16+G17</f>
        <v>18996</v>
      </c>
      <c r="H15" s="95">
        <f>H16+H17</f>
        <v>14724</v>
      </c>
      <c r="I15" s="95">
        <f>I16+I17</f>
        <v>17856</v>
      </c>
      <c r="J15" s="94">
        <f t="shared" ref="J15:S15" si="3">SUM(J16:J17)</f>
        <v>51576</v>
      </c>
      <c r="K15" s="94">
        <f t="shared" si="3"/>
        <v>14319</v>
      </c>
      <c r="L15" s="94">
        <f t="shared" si="3"/>
        <v>15761</v>
      </c>
      <c r="M15" s="94">
        <f t="shared" si="3"/>
        <v>17131</v>
      </c>
      <c r="N15" s="94">
        <f t="shared" si="3"/>
        <v>47211</v>
      </c>
      <c r="O15" s="95">
        <f t="shared" si="3"/>
        <v>21805</v>
      </c>
      <c r="P15" s="95">
        <f t="shared" si="3"/>
        <v>32643</v>
      </c>
      <c r="Q15" s="95">
        <f t="shared" si="3"/>
        <v>14520</v>
      </c>
      <c r="R15" s="94">
        <f t="shared" si="3"/>
        <v>68968</v>
      </c>
      <c r="S15" s="93">
        <f t="shared" si="3"/>
        <v>226805</v>
      </c>
    </row>
    <row r="16" spans="1:19">
      <c r="A16" s="119"/>
      <c r="B16" s="96" t="s">
        <v>48</v>
      </c>
      <c r="C16" s="95">
        <v>9685</v>
      </c>
      <c r="D16" s="95">
        <v>13095</v>
      </c>
      <c r="E16" s="95">
        <v>23801</v>
      </c>
      <c r="F16" s="94">
        <f>SUM(C16:E16)</f>
        <v>46581</v>
      </c>
      <c r="G16" s="95">
        <v>14760</v>
      </c>
      <c r="H16" s="95">
        <v>12212</v>
      </c>
      <c r="I16" s="95">
        <v>14558</v>
      </c>
      <c r="J16" s="94">
        <f>SUM(G16:I16)</f>
        <v>41530</v>
      </c>
      <c r="K16" s="95">
        <v>12203</v>
      </c>
      <c r="L16" s="95">
        <v>13854</v>
      </c>
      <c r="M16" s="95">
        <v>15527</v>
      </c>
      <c r="N16" s="94">
        <f>SUM(K16:M16)</f>
        <v>41584</v>
      </c>
      <c r="O16" s="95">
        <v>16014</v>
      </c>
      <c r="P16" s="95">
        <v>19173</v>
      </c>
      <c r="Q16" s="95">
        <v>12667</v>
      </c>
      <c r="R16" s="94">
        <f>SUM(O16:Q16)</f>
        <v>47854</v>
      </c>
      <c r="S16" s="93">
        <f>SUM(R16,N16,J16,F16)</f>
        <v>177549</v>
      </c>
    </row>
    <row r="17" spans="1:19" ht="15.75" thickBot="1">
      <c r="A17" s="128"/>
      <c r="B17" s="91" t="s">
        <v>47</v>
      </c>
      <c r="C17" s="90">
        <v>4352</v>
      </c>
      <c r="D17" s="90">
        <v>4512</v>
      </c>
      <c r="E17" s="90">
        <v>3605</v>
      </c>
      <c r="F17" s="89">
        <f>SUM(C17:E17)</f>
        <v>12469</v>
      </c>
      <c r="G17" s="90">
        <v>4236</v>
      </c>
      <c r="H17" s="90">
        <v>2512</v>
      </c>
      <c r="I17" s="90">
        <v>3298</v>
      </c>
      <c r="J17" s="89">
        <f>SUM(G17:I17)</f>
        <v>10046</v>
      </c>
      <c r="K17" s="90">
        <v>2116</v>
      </c>
      <c r="L17" s="90">
        <v>1907</v>
      </c>
      <c r="M17" s="90">
        <v>1604</v>
      </c>
      <c r="N17" s="89">
        <f>SUM(K17:M17)</f>
        <v>5627</v>
      </c>
      <c r="O17" s="90">
        <v>5791</v>
      </c>
      <c r="P17" s="90">
        <v>13470</v>
      </c>
      <c r="Q17" s="90">
        <v>1853</v>
      </c>
      <c r="R17" s="89">
        <f>SUM(O17:Q17)</f>
        <v>21114</v>
      </c>
      <c r="S17" s="88">
        <f>SUM(R17,N17,J17,F17)</f>
        <v>49256</v>
      </c>
    </row>
    <row r="18" spans="1:19">
      <c r="A18" s="118" t="s">
        <v>52</v>
      </c>
      <c r="B18" s="110" t="s">
        <v>50</v>
      </c>
      <c r="C18" s="109">
        <v>17535</v>
      </c>
      <c r="D18" s="109">
        <v>16440</v>
      </c>
      <c r="E18" s="109">
        <v>15648</v>
      </c>
      <c r="F18" s="108">
        <f>SUM(C18:E18)</f>
        <v>49623</v>
      </c>
      <c r="G18" s="109">
        <v>13206</v>
      </c>
      <c r="H18" s="109">
        <v>10734</v>
      </c>
      <c r="I18" s="109">
        <v>10728</v>
      </c>
      <c r="J18" s="108">
        <f>SUM(G18:I18)</f>
        <v>34668</v>
      </c>
      <c r="K18" s="109">
        <v>18855</v>
      </c>
      <c r="L18" s="109">
        <v>12378</v>
      </c>
      <c r="M18" s="109">
        <v>12462</v>
      </c>
      <c r="N18" s="108">
        <f>SUM(K18:M18)</f>
        <v>43695</v>
      </c>
      <c r="O18" s="109">
        <v>10824</v>
      </c>
      <c r="P18" s="109">
        <v>16608</v>
      </c>
      <c r="Q18" s="109">
        <v>14796</v>
      </c>
      <c r="R18" s="108">
        <f>SUM(O18:Q18)</f>
        <v>42228</v>
      </c>
      <c r="S18" s="107">
        <f>SUM(R18,N18,J18,F18)</f>
        <v>170214</v>
      </c>
    </row>
    <row r="19" spans="1:19">
      <c r="A19" s="119"/>
      <c r="B19" s="96" t="s">
        <v>49</v>
      </c>
      <c r="C19" s="95">
        <f t="shared" ref="C19:N19" si="4">SUM(C20:C21)</f>
        <v>4306</v>
      </c>
      <c r="D19" s="95">
        <f t="shared" si="4"/>
        <v>17493</v>
      </c>
      <c r="E19" s="95">
        <f t="shared" si="4"/>
        <v>11232</v>
      </c>
      <c r="F19" s="94">
        <f t="shared" si="4"/>
        <v>33031</v>
      </c>
      <c r="G19" s="95">
        <f t="shared" si="4"/>
        <v>10630</v>
      </c>
      <c r="H19" s="95">
        <f t="shared" si="4"/>
        <v>7912</v>
      </c>
      <c r="I19" s="95">
        <f t="shared" si="4"/>
        <v>9662</v>
      </c>
      <c r="J19" s="94">
        <f t="shared" si="4"/>
        <v>28204</v>
      </c>
      <c r="K19" s="94">
        <f t="shared" si="4"/>
        <v>10783</v>
      </c>
      <c r="L19" s="94">
        <f t="shared" si="4"/>
        <v>10548</v>
      </c>
      <c r="M19" s="94">
        <f t="shared" si="4"/>
        <v>5062</v>
      </c>
      <c r="N19" s="94">
        <f t="shared" si="4"/>
        <v>26393</v>
      </c>
      <c r="O19" s="95">
        <f>O20+O21</f>
        <v>11482</v>
      </c>
      <c r="P19" s="95">
        <f>P20+P21</f>
        <v>11057</v>
      </c>
      <c r="Q19" s="95">
        <f>Q20+Q21</f>
        <v>7970</v>
      </c>
      <c r="R19" s="94">
        <f>SUM(R20:R21)</f>
        <v>30509</v>
      </c>
      <c r="S19" s="93">
        <f>SUM(S20:S21)</f>
        <v>118137</v>
      </c>
    </row>
    <row r="20" spans="1:19">
      <c r="A20" s="119"/>
      <c r="B20" s="96" t="s">
        <v>48</v>
      </c>
      <c r="C20" s="95">
        <v>2641</v>
      </c>
      <c r="D20" s="95">
        <v>6982</v>
      </c>
      <c r="E20" s="95">
        <v>4766</v>
      </c>
      <c r="F20" s="94">
        <f>SUM(C20:E20)</f>
        <v>14389</v>
      </c>
      <c r="G20" s="95">
        <v>5665</v>
      </c>
      <c r="H20" s="95">
        <v>5299</v>
      </c>
      <c r="I20" s="95">
        <v>6559</v>
      </c>
      <c r="J20" s="94">
        <f>SUM(G20:I20)</f>
        <v>17523</v>
      </c>
      <c r="K20" s="95">
        <v>5587</v>
      </c>
      <c r="L20" s="95">
        <v>5990</v>
      </c>
      <c r="M20" s="95">
        <v>3746</v>
      </c>
      <c r="N20" s="94">
        <f>SUM(K20:M20)</f>
        <v>15323</v>
      </c>
      <c r="O20" s="95">
        <v>8943</v>
      </c>
      <c r="P20" s="95">
        <v>6223</v>
      </c>
      <c r="Q20" s="95">
        <v>5684</v>
      </c>
      <c r="R20" s="94">
        <f>SUM(O20:Q20)</f>
        <v>20850</v>
      </c>
      <c r="S20" s="93">
        <f>SUM(R20,N20,J20,F20)</f>
        <v>68085</v>
      </c>
    </row>
    <row r="21" spans="1:19" ht="15.75" thickBot="1">
      <c r="A21" s="120"/>
      <c r="B21" s="106" t="s">
        <v>47</v>
      </c>
      <c r="C21" s="105">
        <v>1665</v>
      </c>
      <c r="D21" s="105">
        <v>10511</v>
      </c>
      <c r="E21" s="105">
        <v>6466</v>
      </c>
      <c r="F21" s="104">
        <f>SUM(C21:E21)</f>
        <v>18642</v>
      </c>
      <c r="G21" s="105">
        <v>4965</v>
      </c>
      <c r="H21" s="105">
        <v>2613</v>
      </c>
      <c r="I21" s="105">
        <v>3103</v>
      </c>
      <c r="J21" s="104">
        <f>SUM(G21:I21)</f>
        <v>10681</v>
      </c>
      <c r="K21" s="105">
        <v>5196</v>
      </c>
      <c r="L21" s="105">
        <v>4558</v>
      </c>
      <c r="M21" s="105">
        <v>1316</v>
      </c>
      <c r="N21" s="104">
        <f>SUM(K21:M21)</f>
        <v>11070</v>
      </c>
      <c r="O21" s="105">
        <v>2539</v>
      </c>
      <c r="P21" s="105">
        <v>4834</v>
      </c>
      <c r="Q21" s="105">
        <v>2286</v>
      </c>
      <c r="R21" s="104">
        <f>SUM(O21:Q21)</f>
        <v>9659</v>
      </c>
      <c r="S21" s="103">
        <f>SUM(R21,N21,J21,F21)</f>
        <v>50052</v>
      </c>
    </row>
    <row r="22" spans="1:19" s="87" customFormat="1" ht="15.75">
      <c r="A22" s="121" t="s">
        <v>51</v>
      </c>
      <c r="B22" s="102" t="s">
        <v>50</v>
      </c>
      <c r="C22" s="101">
        <f t="shared" ref="C22:S22" si="5">SUM(C5+C10+C14+C18)</f>
        <v>49648</v>
      </c>
      <c r="D22" s="101">
        <f t="shared" si="5"/>
        <v>44440</v>
      </c>
      <c r="E22" s="101">
        <f t="shared" si="5"/>
        <v>48879</v>
      </c>
      <c r="F22" s="101">
        <f t="shared" si="5"/>
        <v>142967</v>
      </c>
      <c r="G22" s="101">
        <f t="shared" si="5"/>
        <v>42344</v>
      </c>
      <c r="H22" s="101">
        <f t="shared" si="5"/>
        <v>32160</v>
      </c>
      <c r="I22" s="101">
        <f t="shared" si="5"/>
        <v>35940</v>
      </c>
      <c r="J22" s="101">
        <f t="shared" si="5"/>
        <v>110444</v>
      </c>
      <c r="K22" s="101">
        <f t="shared" si="5"/>
        <v>44189</v>
      </c>
      <c r="L22" s="101">
        <f t="shared" si="5"/>
        <v>37487</v>
      </c>
      <c r="M22" s="101">
        <f t="shared" si="5"/>
        <v>45171</v>
      </c>
      <c r="N22" s="101">
        <f t="shared" si="5"/>
        <v>126847</v>
      </c>
      <c r="O22" s="101">
        <f t="shared" si="5"/>
        <v>37548</v>
      </c>
      <c r="P22" s="101">
        <f t="shared" si="5"/>
        <v>54386</v>
      </c>
      <c r="Q22" s="101">
        <f t="shared" si="5"/>
        <v>44081</v>
      </c>
      <c r="R22" s="101">
        <f t="shared" si="5"/>
        <v>136015</v>
      </c>
      <c r="S22" s="100">
        <f t="shared" si="5"/>
        <v>516273</v>
      </c>
    </row>
    <row r="23" spans="1:19" s="87" customFormat="1" ht="15.75">
      <c r="A23" s="122"/>
      <c r="B23" s="99" t="s">
        <v>49</v>
      </c>
      <c r="C23" s="98">
        <f t="shared" ref="C23:S23" si="6">SUM(C6+C11+C15+C19)</f>
        <v>22244</v>
      </c>
      <c r="D23" s="98">
        <f t="shared" si="6"/>
        <v>39143</v>
      </c>
      <c r="E23" s="98">
        <f t="shared" si="6"/>
        <v>42196</v>
      </c>
      <c r="F23" s="98">
        <f t="shared" si="6"/>
        <v>103583</v>
      </c>
      <c r="G23" s="98">
        <f t="shared" si="6"/>
        <v>32689</v>
      </c>
      <c r="H23" s="98">
        <f t="shared" si="6"/>
        <v>25871</v>
      </c>
      <c r="I23" s="98">
        <f t="shared" si="6"/>
        <v>31860</v>
      </c>
      <c r="J23" s="98">
        <f t="shared" si="6"/>
        <v>90420</v>
      </c>
      <c r="K23" s="98">
        <f t="shared" si="6"/>
        <v>31674</v>
      </c>
      <c r="L23" s="98">
        <f t="shared" si="6"/>
        <v>33340</v>
      </c>
      <c r="M23" s="98">
        <f t="shared" si="6"/>
        <v>28214</v>
      </c>
      <c r="N23" s="98">
        <f t="shared" si="6"/>
        <v>93228</v>
      </c>
      <c r="O23" s="98">
        <f t="shared" si="6"/>
        <v>37917</v>
      </c>
      <c r="P23" s="98">
        <f t="shared" si="6"/>
        <v>48679</v>
      </c>
      <c r="Q23" s="98">
        <f t="shared" si="6"/>
        <v>26970</v>
      </c>
      <c r="R23" s="98">
        <f t="shared" si="6"/>
        <v>113566</v>
      </c>
      <c r="S23" s="97">
        <f t="shared" si="6"/>
        <v>400797</v>
      </c>
    </row>
    <row r="24" spans="1:19">
      <c r="A24" s="122"/>
      <c r="B24" s="96" t="s">
        <v>48</v>
      </c>
      <c r="C24" s="95">
        <f t="shared" ref="C24:S24" si="7">SUM(C7+C12+C16+C20)</f>
        <v>15123</v>
      </c>
      <c r="D24" s="95">
        <f t="shared" si="7"/>
        <v>23099</v>
      </c>
      <c r="E24" s="95">
        <f t="shared" si="7"/>
        <v>31293</v>
      </c>
      <c r="F24" s="94">
        <f t="shared" si="7"/>
        <v>69515</v>
      </c>
      <c r="G24" s="95">
        <f t="shared" si="7"/>
        <v>22888</v>
      </c>
      <c r="H24" s="95">
        <f t="shared" si="7"/>
        <v>20202</v>
      </c>
      <c r="I24" s="95">
        <f t="shared" si="7"/>
        <v>24845</v>
      </c>
      <c r="J24" s="94">
        <f t="shared" si="7"/>
        <v>67935</v>
      </c>
      <c r="K24" s="95">
        <f t="shared" si="7"/>
        <v>23579</v>
      </c>
      <c r="L24" s="95">
        <f t="shared" si="7"/>
        <v>25161</v>
      </c>
      <c r="M24" s="95">
        <f t="shared" si="7"/>
        <v>24452</v>
      </c>
      <c r="N24" s="94">
        <f t="shared" si="7"/>
        <v>73192</v>
      </c>
      <c r="O24" s="95">
        <f t="shared" si="7"/>
        <v>28661</v>
      </c>
      <c r="P24" s="95">
        <f t="shared" si="7"/>
        <v>29282</v>
      </c>
      <c r="Q24" s="95">
        <f t="shared" si="7"/>
        <v>21668</v>
      </c>
      <c r="R24" s="94">
        <f t="shared" si="7"/>
        <v>79611</v>
      </c>
      <c r="S24" s="93">
        <f t="shared" si="7"/>
        <v>290253</v>
      </c>
    </row>
    <row r="25" spans="1:19">
      <c r="A25" s="122"/>
      <c r="B25" s="96" t="s">
        <v>47</v>
      </c>
      <c r="C25" s="95">
        <f t="shared" ref="C25:H25" si="8">SUM(C8+C13+C17+C21)</f>
        <v>7121</v>
      </c>
      <c r="D25" s="95">
        <f t="shared" si="8"/>
        <v>16044</v>
      </c>
      <c r="E25" s="95">
        <f t="shared" si="8"/>
        <v>10903</v>
      </c>
      <c r="F25" s="94">
        <f t="shared" si="8"/>
        <v>34068</v>
      </c>
      <c r="G25" s="95">
        <f t="shared" si="8"/>
        <v>9801</v>
      </c>
      <c r="H25" s="95">
        <f t="shared" si="8"/>
        <v>5669</v>
      </c>
      <c r="I25" s="95">
        <f>SUM(I8,I13,I17,I21)</f>
        <v>7015</v>
      </c>
      <c r="J25" s="94">
        <f t="shared" ref="J25:S25" si="9">SUM(J8+J13+J17+J21)</f>
        <v>22485</v>
      </c>
      <c r="K25" s="95">
        <f t="shared" si="9"/>
        <v>8095</v>
      </c>
      <c r="L25" s="95">
        <f t="shared" si="9"/>
        <v>7278</v>
      </c>
      <c r="M25" s="95">
        <f t="shared" si="9"/>
        <v>3762</v>
      </c>
      <c r="N25" s="94">
        <f t="shared" si="9"/>
        <v>19135</v>
      </c>
      <c r="O25" s="95">
        <f t="shared" si="9"/>
        <v>9256</v>
      </c>
      <c r="P25" s="95">
        <f t="shared" si="9"/>
        <v>19397</v>
      </c>
      <c r="Q25" s="95">
        <f t="shared" si="9"/>
        <v>5302</v>
      </c>
      <c r="R25" s="94">
        <f t="shared" si="9"/>
        <v>33955</v>
      </c>
      <c r="S25" s="93">
        <f t="shared" si="9"/>
        <v>109643</v>
      </c>
    </row>
    <row r="26" spans="1:19" ht="15.75" thickBot="1">
      <c r="A26" s="92"/>
      <c r="B26" s="91" t="s">
        <v>46</v>
      </c>
      <c r="C26" s="90">
        <f t="shared" ref="C26:S26" si="10">SUM(C9)</f>
        <v>0</v>
      </c>
      <c r="D26" s="90">
        <f t="shared" si="10"/>
        <v>0</v>
      </c>
      <c r="E26" s="90">
        <f t="shared" si="10"/>
        <v>0</v>
      </c>
      <c r="F26" s="89">
        <f t="shared" si="10"/>
        <v>0</v>
      </c>
      <c r="G26" s="90">
        <f t="shared" si="10"/>
        <v>0</v>
      </c>
      <c r="H26" s="90">
        <f t="shared" si="10"/>
        <v>0</v>
      </c>
      <c r="I26" s="90">
        <f t="shared" si="10"/>
        <v>0</v>
      </c>
      <c r="J26" s="89">
        <f t="shared" si="10"/>
        <v>0</v>
      </c>
      <c r="K26" s="90">
        <f t="shared" si="10"/>
        <v>0</v>
      </c>
      <c r="L26" s="90">
        <f t="shared" si="10"/>
        <v>901</v>
      </c>
      <c r="M26" s="90">
        <f t="shared" si="10"/>
        <v>0</v>
      </c>
      <c r="N26" s="89">
        <f t="shared" si="10"/>
        <v>901</v>
      </c>
      <c r="O26" s="90">
        <f t="shared" si="10"/>
        <v>0</v>
      </c>
      <c r="P26" s="90">
        <f t="shared" si="10"/>
        <v>0</v>
      </c>
      <c r="Q26" s="90">
        <f t="shared" si="10"/>
        <v>0</v>
      </c>
      <c r="R26" s="89">
        <f t="shared" si="10"/>
        <v>0</v>
      </c>
      <c r="S26" s="88">
        <f t="shared" si="10"/>
        <v>901</v>
      </c>
    </row>
  </sheetData>
  <mergeCells count="8">
    <mergeCell ref="A18:A21"/>
    <mergeCell ref="A22:A25"/>
    <mergeCell ref="C1:Q1"/>
    <mergeCell ref="D2:Q2"/>
    <mergeCell ref="A3:A4"/>
    <mergeCell ref="A5:A9"/>
    <mergeCell ref="A10:A13"/>
    <mergeCell ref="A14:A17"/>
  </mergeCells>
  <pageMargins left="0.11811023622047245" right="0.11811023622047245" top="1.3385826771653544" bottom="0.15748031496062992" header="0.11811023622047245" footer="0.11811023622047245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O73"/>
  <sheetViews>
    <sheetView tabSelected="1" zoomScale="80" zoomScaleNormal="80" workbookViewId="0">
      <selection activeCell="D10" sqref="D9:D10"/>
    </sheetView>
  </sheetViews>
  <sheetFormatPr defaultRowHeight="15"/>
  <cols>
    <col min="2" max="2" width="34.5703125" bestFit="1" customWidth="1"/>
    <col min="3" max="3" width="10.7109375" bestFit="1" customWidth="1"/>
    <col min="8" max="8" width="10.5703125" bestFit="1" customWidth="1"/>
    <col min="15" max="15" width="12.85546875" bestFit="1" customWidth="1"/>
  </cols>
  <sheetData>
    <row r="1" spans="2:15" ht="20.25">
      <c r="B1" s="134" t="s">
        <v>44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"/>
    </row>
    <row r="2" spans="2:15" ht="19.5" thickBot="1"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"/>
    </row>
    <row r="3" spans="2:15" ht="18.75">
      <c r="B3" s="19"/>
      <c r="C3" s="129" t="s">
        <v>24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1"/>
      <c r="O3" s="132" t="s">
        <v>30</v>
      </c>
    </row>
    <row r="4" spans="2:15" ht="16.5" thickBot="1">
      <c r="B4" s="34"/>
      <c r="C4" s="6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39" t="s">
        <v>13</v>
      </c>
      <c r="O4" s="133"/>
    </row>
    <row r="5" spans="2:15" ht="19.5" thickBot="1">
      <c r="B5" s="14" t="s">
        <v>0</v>
      </c>
      <c r="C5" s="7">
        <v>9685</v>
      </c>
      <c r="D5" s="3">
        <v>13095</v>
      </c>
      <c r="E5" s="3">
        <v>23801</v>
      </c>
      <c r="F5" s="3">
        <v>14760</v>
      </c>
      <c r="G5" s="3">
        <v>12212</v>
      </c>
      <c r="H5" s="3">
        <v>14558</v>
      </c>
      <c r="I5" s="3">
        <v>12203</v>
      </c>
      <c r="J5" s="3">
        <v>13854</v>
      </c>
      <c r="K5" s="3">
        <v>15527</v>
      </c>
      <c r="L5" s="3">
        <v>16014</v>
      </c>
      <c r="M5" s="3">
        <v>19173</v>
      </c>
      <c r="N5" s="9">
        <v>12667</v>
      </c>
      <c r="O5" s="40">
        <f>SUM(C5:N5)</f>
        <v>177549</v>
      </c>
    </row>
    <row r="6" spans="2:15" ht="18.75">
      <c r="B6" s="35" t="s">
        <v>1</v>
      </c>
      <c r="C6" s="8">
        <f>C7+C14</f>
        <v>4352</v>
      </c>
      <c r="D6" s="5">
        <f t="shared" ref="D6:M6" si="0">D7+D14</f>
        <v>4512</v>
      </c>
      <c r="E6" s="5">
        <f t="shared" si="0"/>
        <v>3605</v>
      </c>
      <c r="F6" s="5">
        <f t="shared" si="0"/>
        <v>4236</v>
      </c>
      <c r="G6" s="5">
        <f t="shared" si="0"/>
        <v>2512</v>
      </c>
      <c r="H6" s="86">
        <f t="shared" si="0"/>
        <v>3298</v>
      </c>
      <c r="I6" s="5">
        <f t="shared" si="0"/>
        <v>2116</v>
      </c>
      <c r="J6" s="5">
        <f t="shared" si="0"/>
        <v>1907</v>
      </c>
      <c r="K6" s="5">
        <f t="shared" si="0"/>
        <v>1604</v>
      </c>
      <c r="L6" s="5">
        <f t="shared" si="0"/>
        <v>5791</v>
      </c>
      <c r="M6" s="5">
        <f t="shared" si="0"/>
        <v>13470</v>
      </c>
      <c r="N6" s="10">
        <f>N7+N14</f>
        <v>1853</v>
      </c>
      <c r="O6" s="41">
        <f t="shared" ref="O6:O22" si="1">SUM(C6:N6)</f>
        <v>49256</v>
      </c>
    </row>
    <row r="7" spans="2:15" ht="19.5" thickBot="1">
      <c r="B7" s="36" t="s">
        <v>14</v>
      </c>
      <c r="C7" s="28">
        <f>SUM(C8:C13)</f>
        <v>2875</v>
      </c>
      <c r="D7" s="29">
        <f t="shared" ref="D7:N7" si="2">SUM(D8:D13)</f>
        <v>2688</v>
      </c>
      <c r="E7" s="29">
        <f t="shared" si="2"/>
        <v>1933</v>
      </c>
      <c r="F7" s="29">
        <f t="shared" si="2"/>
        <v>382</v>
      </c>
      <c r="G7" s="29">
        <f t="shared" si="2"/>
        <v>280</v>
      </c>
      <c r="H7" s="29">
        <f>SUM(H8:H13)</f>
        <v>162</v>
      </c>
      <c r="I7" s="29">
        <f t="shared" si="2"/>
        <v>145</v>
      </c>
      <c r="J7" s="29">
        <f t="shared" si="2"/>
        <v>160</v>
      </c>
      <c r="K7" s="29">
        <f t="shared" si="2"/>
        <v>421</v>
      </c>
      <c r="L7" s="29">
        <f t="shared" si="2"/>
        <v>536</v>
      </c>
      <c r="M7" s="29">
        <f t="shared" si="2"/>
        <v>521</v>
      </c>
      <c r="N7" s="30">
        <f t="shared" si="2"/>
        <v>736</v>
      </c>
      <c r="O7" s="40">
        <f t="shared" si="1"/>
        <v>10839</v>
      </c>
    </row>
    <row r="8" spans="2:15" ht="18.75">
      <c r="B8" s="37" t="s">
        <v>15</v>
      </c>
      <c r="C8" s="20">
        <v>20</v>
      </c>
      <c r="D8" s="20">
        <v>15</v>
      </c>
      <c r="E8" s="20">
        <v>35</v>
      </c>
      <c r="F8" s="20">
        <v>40</v>
      </c>
      <c r="G8" s="20">
        <v>10</v>
      </c>
      <c r="H8" s="20">
        <v>10</v>
      </c>
      <c r="I8" s="20">
        <v>25</v>
      </c>
      <c r="J8" s="20">
        <v>20</v>
      </c>
      <c r="K8" s="20">
        <v>30</v>
      </c>
      <c r="L8" s="20">
        <v>25</v>
      </c>
      <c r="M8" s="20">
        <v>20</v>
      </c>
      <c r="N8" s="20">
        <v>195</v>
      </c>
      <c r="O8" s="42">
        <f>SUM(C8:N8)</f>
        <v>445</v>
      </c>
    </row>
    <row r="9" spans="2:15" ht="18.75">
      <c r="B9" s="37" t="s">
        <v>20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42">
        <f t="shared" si="1"/>
        <v>0</v>
      </c>
    </row>
    <row r="10" spans="2:15" ht="18.75">
      <c r="B10" s="37" t="s">
        <v>31</v>
      </c>
      <c r="C10" s="20">
        <v>616</v>
      </c>
      <c r="D10" s="20">
        <v>491</v>
      </c>
      <c r="E10" s="20">
        <v>338</v>
      </c>
      <c r="F10" s="20">
        <v>302</v>
      </c>
      <c r="G10" s="20">
        <v>50</v>
      </c>
      <c r="H10" s="20"/>
      <c r="I10" s="20"/>
      <c r="J10" s="20"/>
      <c r="K10" s="20">
        <v>284</v>
      </c>
      <c r="L10" s="20">
        <v>358</v>
      </c>
      <c r="M10" s="20">
        <v>362</v>
      </c>
      <c r="N10" s="20">
        <v>368</v>
      </c>
      <c r="O10" s="42">
        <f t="shared" si="1"/>
        <v>3169</v>
      </c>
    </row>
    <row r="11" spans="2:15" ht="18.75">
      <c r="B11" s="37" t="s">
        <v>21</v>
      </c>
      <c r="C11" s="20">
        <v>1998</v>
      </c>
      <c r="D11" s="20">
        <v>2012</v>
      </c>
      <c r="E11" s="20">
        <v>1420</v>
      </c>
      <c r="F11" s="20"/>
      <c r="G11" s="20"/>
      <c r="H11" s="20"/>
      <c r="I11" s="20"/>
      <c r="J11" s="20"/>
      <c r="K11" s="20"/>
      <c r="L11" s="20"/>
      <c r="M11" s="20"/>
      <c r="N11" s="20"/>
      <c r="O11" s="42">
        <f t="shared" si="1"/>
        <v>5430</v>
      </c>
    </row>
    <row r="12" spans="2:15" ht="18.75">
      <c r="B12" s="37" t="s">
        <v>16</v>
      </c>
      <c r="C12" s="20">
        <v>154</v>
      </c>
      <c r="D12" s="20">
        <v>120</v>
      </c>
      <c r="E12" s="20">
        <v>95</v>
      </c>
      <c r="F12" s="20"/>
      <c r="G12" s="20">
        <v>190</v>
      </c>
      <c r="H12" s="20">
        <v>122</v>
      </c>
      <c r="I12" s="20">
        <v>105</v>
      </c>
      <c r="J12" s="20">
        <v>100</v>
      </c>
      <c r="K12" s="20">
        <v>77</v>
      </c>
      <c r="L12" s="20">
        <v>113</v>
      </c>
      <c r="M12" s="20">
        <v>89</v>
      </c>
      <c r="N12" s="20">
        <v>113</v>
      </c>
      <c r="O12" s="42">
        <f t="shared" si="1"/>
        <v>1278</v>
      </c>
    </row>
    <row r="13" spans="2:15" ht="18.75">
      <c r="B13" s="37" t="s">
        <v>17</v>
      </c>
      <c r="C13" s="20">
        <v>87</v>
      </c>
      <c r="D13" s="20">
        <v>50</v>
      </c>
      <c r="E13" s="20">
        <v>45</v>
      </c>
      <c r="F13" s="20">
        <v>40</v>
      </c>
      <c r="G13" s="20">
        <v>30</v>
      </c>
      <c r="H13" s="20">
        <v>30</v>
      </c>
      <c r="I13" s="20">
        <v>15</v>
      </c>
      <c r="J13" s="20">
        <v>40</v>
      </c>
      <c r="K13" s="20">
        <v>30</v>
      </c>
      <c r="L13" s="20">
        <v>40</v>
      </c>
      <c r="M13" s="20">
        <v>50</v>
      </c>
      <c r="N13" s="20">
        <v>60</v>
      </c>
      <c r="O13" s="42">
        <f t="shared" si="1"/>
        <v>517</v>
      </c>
    </row>
    <row r="14" spans="2:15" ht="18.75">
      <c r="B14" s="38" t="s">
        <v>34</v>
      </c>
      <c r="C14" s="24">
        <f>SUM(C15:C21)</f>
        <v>1477</v>
      </c>
      <c r="D14" s="25">
        <f>SUM(D15:D22)</f>
        <v>1824</v>
      </c>
      <c r="E14" s="25">
        <f t="shared" ref="E14:N14" si="3">SUM(E15:E22)</f>
        <v>1672</v>
      </c>
      <c r="F14" s="25">
        <f t="shared" si="3"/>
        <v>3854</v>
      </c>
      <c r="G14" s="25">
        <f t="shared" si="3"/>
        <v>2232</v>
      </c>
      <c r="H14" s="25">
        <f>SUM(H15:H22)</f>
        <v>3136</v>
      </c>
      <c r="I14" s="25">
        <f t="shared" si="3"/>
        <v>1971</v>
      </c>
      <c r="J14" s="25">
        <f t="shared" si="3"/>
        <v>1747</v>
      </c>
      <c r="K14" s="25">
        <f t="shared" si="3"/>
        <v>1183</v>
      </c>
      <c r="L14" s="25">
        <f t="shared" si="3"/>
        <v>5255</v>
      </c>
      <c r="M14" s="25">
        <f>SUM(M15:M22)</f>
        <v>12949</v>
      </c>
      <c r="N14" s="26">
        <f t="shared" si="3"/>
        <v>1117</v>
      </c>
      <c r="O14" s="43">
        <f>SUM(C14:N14)</f>
        <v>38417</v>
      </c>
    </row>
    <row r="15" spans="2:15" ht="18.75">
      <c r="B15" s="37" t="s">
        <v>18</v>
      </c>
      <c r="C15" s="27">
        <v>77</v>
      </c>
      <c r="D15" s="27">
        <v>62</v>
      </c>
      <c r="E15" s="27"/>
      <c r="F15" s="27">
        <v>241</v>
      </c>
      <c r="G15" s="27">
        <v>13</v>
      </c>
      <c r="H15" s="27"/>
      <c r="I15" s="27">
        <v>15</v>
      </c>
      <c r="J15" s="27">
        <v>13</v>
      </c>
      <c r="K15" s="27">
        <v>9</v>
      </c>
      <c r="L15" s="27">
        <v>8</v>
      </c>
      <c r="M15" s="27">
        <v>10</v>
      </c>
      <c r="N15" s="27">
        <v>10</v>
      </c>
      <c r="O15" s="42">
        <f t="shared" si="1"/>
        <v>458</v>
      </c>
    </row>
    <row r="16" spans="2:15" ht="18.75">
      <c r="B16" s="37" t="s">
        <v>35</v>
      </c>
      <c r="C16" s="27">
        <v>950</v>
      </c>
      <c r="D16" s="27">
        <v>870</v>
      </c>
      <c r="E16" s="27">
        <v>820</v>
      </c>
      <c r="F16" s="27">
        <v>1860</v>
      </c>
      <c r="G16" s="27">
        <v>1400</v>
      </c>
      <c r="H16" s="27">
        <v>2520</v>
      </c>
      <c r="I16" s="27">
        <v>510</v>
      </c>
      <c r="J16" s="27">
        <v>570</v>
      </c>
      <c r="K16" s="27">
        <v>500</v>
      </c>
      <c r="L16" s="27">
        <v>2500</v>
      </c>
      <c r="M16" s="27">
        <v>700</v>
      </c>
      <c r="N16" s="27">
        <v>650</v>
      </c>
      <c r="O16" s="42">
        <f t="shared" si="1"/>
        <v>13850</v>
      </c>
    </row>
    <row r="17" spans="2:15" ht="18.75">
      <c r="B17" s="37" t="s">
        <v>23</v>
      </c>
      <c r="C17" s="27">
        <v>349</v>
      </c>
      <c r="D17" s="27">
        <v>416</v>
      </c>
      <c r="E17" s="27">
        <v>398</v>
      </c>
      <c r="F17" s="27">
        <v>315</v>
      </c>
      <c r="G17" s="27">
        <v>464</v>
      </c>
      <c r="H17" s="27"/>
      <c r="I17" s="27">
        <v>805</v>
      </c>
      <c r="J17" s="27">
        <v>438</v>
      </c>
      <c r="K17" s="27">
        <v>419</v>
      </c>
      <c r="L17" s="27">
        <v>375</v>
      </c>
      <c r="M17" s="27">
        <v>436</v>
      </c>
      <c r="N17" s="27">
        <v>255</v>
      </c>
      <c r="O17" s="42">
        <f t="shared" si="1"/>
        <v>4670</v>
      </c>
    </row>
    <row r="18" spans="2:15" ht="18.75">
      <c r="B18" s="37" t="s">
        <v>42</v>
      </c>
      <c r="C18" s="27">
        <v>67</v>
      </c>
      <c r="D18" s="27">
        <v>50</v>
      </c>
      <c r="E18" s="27">
        <v>48</v>
      </c>
      <c r="F18" s="27">
        <v>756</v>
      </c>
      <c r="G18" s="27">
        <v>120</v>
      </c>
      <c r="H18" s="27">
        <v>109</v>
      </c>
      <c r="I18" s="27">
        <v>135</v>
      </c>
      <c r="J18" s="27">
        <v>170</v>
      </c>
      <c r="K18" s="27">
        <v>124</v>
      </c>
      <c r="L18" s="27">
        <v>78</v>
      </c>
      <c r="M18" s="27">
        <v>54</v>
      </c>
      <c r="N18" s="27"/>
      <c r="O18" s="42">
        <f t="shared" si="1"/>
        <v>1711</v>
      </c>
    </row>
    <row r="19" spans="2:15" ht="18.75">
      <c r="B19" s="37" t="s">
        <v>32</v>
      </c>
      <c r="C19" s="27">
        <v>34</v>
      </c>
      <c r="D19" s="27"/>
      <c r="E19" s="27">
        <v>172</v>
      </c>
      <c r="F19" s="27">
        <v>57</v>
      </c>
      <c r="G19" s="27">
        <v>89</v>
      </c>
      <c r="H19" s="27">
        <v>76</v>
      </c>
      <c r="I19" s="27">
        <v>92</v>
      </c>
      <c r="J19" s="27">
        <v>88</v>
      </c>
      <c r="K19" s="27">
        <v>94</v>
      </c>
      <c r="L19" s="27">
        <v>57</v>
      </c>
      <c r="M19" s="27">
        <v>55</v>
      </c>
      <c r="N19" s="27">
        <v>29</v>
      </c>
      <c r="O19" s="42">
        <f t="shared" si="1"/>
        <v>843</v>
      </c>
    </row>
    <row r="20" spans="2:15" ht="18.75">
      <c r="B20" s="37" t="s">
        <v>22</v>
      </c>
      <c r="C20" s="27"/>
      <c r="D20" s="27">
        <v>245</v>
      </c>
      <c r="E20" s="27">
        <v>42</v>
      </c>
      <c r="F20" s="27">
        <v>155</v>
      </c>
      <c r="G20" s="27"/>
      <c r="H20" s="27">
        <v>345</v>
      </c>
      <c r="I20" s="27">
        <v>324</v>
      </c>
      <c r="J20" s="27">
        <v>371</v>
      </c>
      <c r="K20" s="27"/>
      <c r="L20" s="27">
        <v>498</v>
      </c>
      <c r="M20" s="27">
        <v>93</v>
      </c>
      <c r="N20" s="27"/>
      <c r="O20" s="42">
        <f t="shared" si="1"/>
        <v>2073</v>
      </c>
    </row>
    <row r="21" spans="2:15" ht="18.75">
      <c r="B21" s="37" t="s">
        <v>25</v>
      </c>
      <c r="C21" s="20"/>
      <c r="D21" s="20">
        <v>181</v>
      </c>
      <c r="E21" s="20">
        <v>192</v>
      </c>
      <c r="F21" s="20">
        <v>470</v>
      </c>
      <c r="G21" s="20">
        <v>146</v>
      </c>
      <c r="H21" s="20">
        <v>86</v>
      </c>
      <c r="I21" s="20">
        <v>90</v>
      </c>
      <c r="J21" s="20">
        <v>97</v>
      </c>
      <c r="K21" s="20">
        <v>37</v>
      </c>
      <c r="L21" s="20">
        <v>1739</v>
      </c>
      <c r="M21" s="20">
        <f>2220+93</f>
        <v>2313</v>
      </c>
      <c r="N21" s="20">
        <v>173</v>
      </c>
      <c r="O21" s="42">
        <f t="shared" si="1"/>
        <v>5524</v>
      </c>
    </row>
    <row r="22" spans="2:15" ht="19.5" thickBot="1">
      <c r="B22" s="37" t="s">
        <v>45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>
        <f>3653+5635</f>
        <v>9288</v>
      </c>
      <c r="N22" s="20"/>
      <c r="O22" s="42">
        <f t="shared" si="1"/>
        <v>9288</v>
      </c>
    </row>
    <row r="23" spans="2:15" ht="19.5" thickBot="1">
      <c r="B23" s="14" t="s">
        <v>19</v>
      </c>
      <c r="C23" s="7">
        <f>C5+C6</f>
        <v>14037</v>
      </c>
      <c r="D23" s="3">
        <f t="shared" ref="D23:N23" si="4">D5+D6</f>
        <v>17607</v>
      </c>
      <c r="E23" s="3">
        <f t="shared" si="4"/>
        <v>27406</v>
      </c>
      <c r="F23" s="3">
        <f t="shared" si="4"/>
        <v>18996</v>
      </c>
      <c r="G23" s="3">
        <f t="shared" si="4"/>
        <v>14724</v>
      </c>
      <c r="H23" s="3">
        <f t="shared" si="4"/>
        <v>17856</v>
      </c>
      <c r="I23" s="3">
        <f t="shared" si="4"/>
        <v>14319</v>
      </c>
      <c r="J23" s="3">
        <f t="shared" si="4"/>
        <v>15761</v>
      </c>
      <c r="K23" s="3">
        <f t="shared" si="4"/>
        <v>17131</v>
      </c>
      <c r="L23" s="3">
        <f t="shared" si="4"/>
        <v>21805</v>
      </c>
      <c r="M23" s="3">
        <f t="shared" si="4"/>
        <v>32643</v>
      </c>
      <c r="N23" s="9">
        <f t="shared" si="4"/>
        <v>14520</v>
      </c>
      <c r="O23" s="44">
        <f>O5+O6</f>
        <v>226805</v>
      </c>
    </row>
    <row r="24" spans="2:15" ht="19.5" thickBot="1">
      <c r="B24" s="12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2:15" ht="18.75">
      <c r="B25" s="19"/>
      <c r="C25" s="129" t="s">
        <v>28</v>
      </c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1"/>
      <c r="O25" s="132" t="s">
        <v>30</v>
      </c>
    </row>
    <row r="26" spans="2:15" ht="16.5" thickBot="1">
      <c r="B26" s="31"/>
      <c r="C26" s="32" t="s">
        <v>2</v>
      </c>
      <c r="D26" s="33" t="s">
        <v>3</v>
      </c>
      <c r="E26" s="33" t="s">
        <v>4</v>
      </c>
      <c r="F26" s="33" t="s">
        <v>5</v>
      </c>
      <c r="G26" s="33" t="s">
        <v>6</v>
      </c>
      <c r="H26" s="33" t="s">
        <v>7</v>
      </c>
      <c r="I26" s="33" t="s">
        <v>8</v>
      </c>
      <c r="J26" s="33" t="s">
        <v>9</v>
      </c>
      <c r="K26" s="33" t="s">
        <v>10</v>
      </c>
      <c r="L26" s="33" t="s">
        <v>11</v>
      </c>
      <c r="M26" s="33" t="s">
        <v>12</v>
      </c>
      <c r="N26" s="45" t="s">
        <v>13</v>
      </c>
      <c r="O26" s="135"/>
    </row>
    <row r="27" spans="2:15" ht="19.5" thickBot="1">
      <c r="B27" s="14" t="s">
        <v>0</v>
      </c>
      <c r="C27" s="7">
        <v>2641</v>
      </c>
      <c r="D27" s="3">
        <v>6982</v>
      </c>
      <c r="E27" s="3">
        <v>4766</v>
      </c>
      <c r="F27" s="3">
        <v>5665</v>
      </c>
      <c r="G27" s="3">
        <v>5299</v>
      </c>
      <c r="H27" s="3">
        <v>6559</v>
      </c>
      <c r="I27" s="3">
        <v>5587</v>
      </c>
      <c r="J27" s="3">
        <v>5990</v>
      </c>
      <c r="K27" s="3">
        <v>3746</v>
      </c>
      <c r="L27" s="3">
        <v>8943</v>
      </c>
      <c r="M27" s="3">
        <v>6223</v>
      </c>
      <c r="N27" s="9">
        <v>5684</v>
      </c>
      <c r="O27" s="41">
        <f t="shared" ref="O27:O41" si="5">SUM(C27:N27)</f>
        <v>68085</v>
      </c>
    </row>
    <row r="28" spans="2:15" ht="18.75">
      <c r="B28" s="35" t="s">
        <v>1</v>
      </c>
      <c r="C28" s="8">
        <f t="shared" ref="C28:N28" si="6">C29+C34</f>
        <v>1665</v>
      </c>
      <c r="D28" s="5">
        <f t="shared" si="6"/>
        <v>10511</v>
      </c>
      <c r="E28" s="5">
        <f t="shared" si="6"/>
        <v>6466</v>
      </c>
      <c r="F28" s="5">
        <f t="shared" si="6"/>
        <v>4965</v>
      </c>
      <c r="G28" s="5">
        <f t="shared" si="6"/>
        <v>2613</v>
      </c>
      <c r="H28" s="5">
        <f t="shared" si="6"/>
        <v>3103</v>
      </c>
      <c r="I28" s="5">
        <f t="shared" si="6"/>
        <v>5196</v>
      </c>
      <c r="J28" s="5">
        <f t="shared" si="6"/>
        <v>4558</v>
      </c>
      <c r="K28" s="5">
        <f t="shared" si="6"/>
        <v>1316</v>
      </c>
      <c r="L28" s="5">
        <f t="shared" si="6"/>
        <v>2539</v>
      </c>
      <c r="M28" s="5">
        <f t="shared" si="6"/>
        <v>4834</v>
      </c>
      <c r="N28" s="10">
        <f t="shared" si="6"/>
        <v>2286</v>
      </c>
      <c r="O28" s="41">
        <f t="shared" si="5"/>
        <v>50052</v>
      </c>
    </row>
    <row r="29" spans="2:15" ht="19.5" thickBot="1">
      <c r="B29" s="36" t="s">
        <v>14</v>
      </c>
      <c r="C29" s="28">
        <f t="shared" ref="C29:N29" si="7">SUM(C30:C33)</f>
        <v>106</v>
      </c>
      <c r="D29" s="29">
        <f t="shared" si="7"/>
        <v>373</v>
      </c>
      <c r="E29" s="29">
        <f t="shared" si="7"/>
        <v>200</v>
      </c>
      <c r="F29" s="29">
        <f t="shared" si="7"/>
        <v>110</v>
      </c>
      <c r="G29" s="29">
        <f t="shared" si="7"/>
        <v>58</v>
      </c>
      <c r="H29" s="29">
        <f t="shared" si="7"/>
        <v>47</v>
      </c>
      <c r="I29" s="29">
        <f t="shared" si="7"/>
        <v>69</v>
      </c>
      <c r="J29" s="29">
        <f t="shared" si="7"/>
        <v>48</v>
      </c>
      <c r="K29" s="29">
        <f t="shared" si="7"/>
        <v>35</v>
      </c>
      <c r="L29" s="29">
        <f t="shared" si="7"/>
        <v>150</v>
      </c>
      <c r="M29" s="29">
        <f t="shared" si="7"/>
        <v>293</v>
      </c>
      <c r="N29" s="30">
        <f t="shared" si="7"/>
        <v>18</v>
      </c>
      <c r="O29" s="40">
        <f t="shared" si="5"/>
        <v>1507</v>
      </c>
    </row>
    <row r="30" spans="2:15" ht="18.75">
      <c r="B30" s="37" t="s">
        <v>15</v>
      </c>
      <c r="C30" s="20"/>
      <c r="D30" s="20">
        <v>204</v>
      </c>
      <c r="E30" s="20">
        <v>75</v>
      </c>
      <c r="F30" s="20">
        <v>40</v>
      </c>
      <c r="G30" s="20">
        <v>21</v>
      </c>
      <c r="H30" s="20">
        <v>32</v>
      </c>
      <c r="I30" s="20"/>
      <c r="J30" s="20"/>
      <c r="K30" s="20"/>
      <c r="L30" s="20">
        <v>87</v>
      </c>
      <c r="M30" s="20"/>
      <c r="N30" s="20"/>
      <c r="O30" s="42">
        <f t="shared" si="5"/>
        <v>459</v>
      </c>
    </row>
    <row r="31" spans="2:15" ht="18.75">
      <c r="B31" s="37" t="s">
        <v>20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42">
        <f t="shared" si="5"/>
        <v>0</v>
      </c>
    </row>
    <row r="32" spans="2:15" ht="18.75">
      <c r="B32" s="37" t="s">
        <v>21</v>
      </c>
      <c r="C32" s="20">
        <v>106</v>
      </c>
      <c r="D32" s="20">
        <v>169</v>
      </c>
      <c r="E32" s="20">
        <v>125</v>
      </c>
      <c r="F32" s="20">
        <v>70</v>
      </c>
      <c r="G32" s="20">
        <v>37</v>
      </c>
      <c r="H32" s="20"/>
      <c r="I32" s="20"/>
      <c r="J32" s="20"/>
      <c r="K32" s="20">
        <v>35</v>
      </c>
      <c r="L32" s="20">
        <v>63</v>
      </c>
      <c r="M32" s="20">
        <v>293</v>
      </c>
      <c r="N32" s="20">
        <v>18</v>
      </c>
      <c r="O32" s="42">
        <f t="shared" si="5"/>
        <v>916</v>
      </c>
    </row>
    <row r="33" spans="2:15" ht="18.75">
      <c r="B33" s="37" t="s">
        <v>17</v>
      </c>
      <c r="C33" s="20"/>
      <c r="D33" s="20"/>
      <c r="E33" s="20"/>
      <c r="F33" s="20"/>
      <c r="G33" s="20"/>
      <c r="H33" s="20">
        <v>15</v>
      </c>
      <c r="I33" s="20">
        <v>69</v>
      </c>
      <c r="J33" s="20">
        <v>48</v>
      </c>
      <c r="K33" s="20"/>
      <c r="L33" s="20"/>
      <c r="M33" s="20"/>
      <c r="N33" s="20"/>
      <c r="O33" s="42">
        <f t="shared" si="5"/>
        <v>132</v>
      </c>
    </row>
    <row r="34" spans="2:15" ht="18.75">
      <c r="B34" s="38" t="s">
        <v>34</v>
      </c>
      <c r="C34" s="24">
        <f t="shared" ref="C34" si="8">SUM(C35:C40)</f>
        <v>1559</v>
      </c>
      <c r="D34" s="25">
        <f>SUM(D35:D41)</f>
        <v>10138</v>
      </c>
      <c r="E34" s="25">
        <f>SUM(E35:E41)</f>
        <v>6266</v>
      </c>
      <c r="F34" s="25">
        <f>SUM(F35:F41)</f>
        <v>4855</v>
      </c>
      <c r="G34" s="25">
        <f>SUM(G35:G41)</f>
        <v>2555</v>
      </c>
      <c r="H34" s="25">
        <f t="shared" ref="H34:N34" si="9">SUM(H35:H41)</f>
        <v>3056</v>
      </c>
      <c r="I34" s="25">
        <f t="shared" si="9"/>
        <v>5127</v>
      </c>
      <c r="J34" s="25">
        <f t="shared" si="9"/>
        <v>4510</v>
      </c>
      <c r="K34" s="25">
        <f t="shared" si="9"/>
        <v>1281</v>
      </c>
      <c r="L34" s="25">
        <f t="shared" si="9"/>
        <v>2389</v>
      </c>
      <c r="M34" s="25">
        <f t="shared" si="9"/>
        <v>4541</v>
      </c>
      <c r="N34" s="25">
        <f t="shared" si="9"/>
        <v>2268</v>
      </c>
      <c r="O34" s="43">
        <f>SUM(C34:N34)</f>
        <v>48545</v>
      </c>
    </row>
    <row r="35" spans="2:15" ht="18.75">
      <c r="B35" s="37" t="s">
        <v>32</v>
      </c>
      <c r="C35" s="27">
        <v>100</v>
      </c>
      <c r="D35" s="27">
        <v>464</v>
      </c>
      <c r="E35" s="27">
        <f>176+121</f>
        <v>297</v>
      </c>
      <c r="F35" s="27">
        <v>324</v>
      </c>
      <c r="G35" s="27">
        <v>47</v>
      </c>
      <c r="H35" s="27">
        <v>73</v>
      </c>
      <c r="I35" s="27">
        <v>50</v>
      </c>
      <c r="J35" s="27">
        <v>46</v>
      </c>
      <c r="K35" s="27">
        <v>66</v>
      </c>
      <c r="L35" s="27">
        <v>106</v>
      </c>
      <c r="M35" s="27">
        <f>122+68</f>
        <v>190</v>
      </c>
      <c r="N35" s="27">
        <v>307</v>
      </c>
      <c r="O35" s="42">
        <f t="shared" si="5"/>
        <v>2070</v>
      </c>
    </row>
    <row r="36" spans="2:15" ht="18.75">
      <c r="B36" s="37" t="s">
        <v>18</v>
      </c>
      <c r="C36" s="27"/>
      <c r="D36" s="27"/>
      <c r="E36" s="27"/>
      <c r="F36" s="27"/>
      <c r="G36" s="27"/>
      <c r="H36" s="27"/>
      <c r="I36" s="27"/>
      <c r="J36" s="27"/>
      <c r="K36" s="27"/>
      <c r="L36" s="27">
        <v>3</v>
      </c>
      <c r="M36" s="27"/>
      <c r="N36" s="27">
        <v>2</v>
      </c>
      <c r="O36" s="42">
        <f t="shared" si="5"/>
        <v>5</v>
      </c>
    </row>
    <row r="37" spans="2:15" ht="18.75">
      <c r="B37" s="37" t="s">
        <v>23</v>
      </c>
      <c r="C37" s="27">
        <v>1239</v>
      </c>
      <c r="D37" s="27">
        <v>735</v>
      </c>
      <c r="E37" s="27">
        <v>693</v>
      </c>
      <c r="F37" s="27">
        <v>600</v>
      </c>
      <c r="G37" s="27">
        <v>1083</v>
      </c>
      <c r="H37" s="27">
        <v>1038</v>
      </c>
      <c r="I37" s="27"/>
      <c r="J37" s="27">
        <v>1705</v>
      </c>
      <c r="K37" s="27">
        <v>400</v>
      </c>
      <c r="L37" s="27"/>
      <c r="M37" s="27">
        <v>2341</v>
      </c>
      <c r="N37" s="27">
        <v>258</v>
      </c>
      <c r="O37" s="42">
        <f t="shared" si="5"/>
        <v>10092</v>
      </c>
    </row>
    <row r="38" spans="2:15" ht="18.75">
      <c r="B38" s="37" t="s">
        <v>42</v>
      </c>
      <c r="C38" s="27">
        <v>55</v>
      </c>
      <c r="D38" s="27">
        <v>204</v>
      </c>
      <c r="E38" s="27">
        <v>69</v>
      </c>
      <c r="F38" s="27">
        <v>69</v>
      </c>
      <c r="G38" s="27">
        <v>110</v>
      </c>
      <c r="H38" s="27">
        <v>111</v>
      </c>
      <c r="I38" s="27">
        <v>124</v>
      </c>
      <c r="J38" s="27">
        <v>103</v>
      </c>
      <c r="K38" s="27">
        <v>100</v>
      </c>
      <c r="L38" s="27">
        <v>84</v>
      </c>
      <c r="M38" s="27">
        <v>109</v>
      </c>
      <c r="N38" s="27">
        <v>77</v>
      </c>
      <c r="O38" s="42">
        <f t="shared" si="5"/>
        <v>1215</v>
      </c>
    </row>
    <row r="39" spans="2:15" ht="18.75">
      <c r="B39" s="37" t="s">
        <v>35</v>
      </c>
      <c r="C39" s="27"/>
      <c r="D39" s="27">
        <v>2067</v>
      </c>
      <c r="E39" s="27">
        <v>1009</v>
      </c>
      <c r="F39" s="27">
        <v>1012</v>
      </c>
      <c r="G39" s="27">
        <v>749</v>
      </c>
      <c r="H39" s="27">
        <v>987</v>
      </c>
      <c r="I39" s="27">
        <v>849</v>
      </c>
      <c r="J39" s="27">
        <v>799</v>
      </c>
      <c r="K39" s="27">
        <v>715</v>
      </c>
      <c r="L39" s="27">
        <v>1081</v>
      </c>
      <c r="M39" s="27">
        <v>1004</v>
      </c>
      <c r="N39" s="27">
        <v>948</v>
      </c>
      <c r="O39" s="42">
        <f t="shared" si="5"/>
        <v>11220</v>
      </c>
    </row>
    <row r="40" spans="2:15" ht="18.75">
      <c r="B40" s="37" t="s">
        <v>29</v>
      </c>
      <c r="C40" s="20">
        <v>165</v>
      </c>
      <c r="D40" s="20">
        <v>214</v>
      </c>
      <c r="E40" s="20">
        <v>88</v>
      </c>
      <c r="F40" s="20">
        <v>106</v>
      </c>
      <c r="G40" s="20">
        <v>72</v>
      </c>
      <c r="H40" s="20">
        <v>781</v>
      </c>
      <c r="I40" s="20">
        <v>4104</v>
      </c>
      <c r="J40" s="20">
        <v>1857</v>
      </c>
      <c r="K40" s="20"/>
      <c r="L40" s="20">
        <v>1115</v>
      </c>
      <c r="M40" s="20">
        <f>855+42</f>
        <v>897</v>
      </c>
      <c r="N40" s="20">
        <f>36+438+202</f>
        <v>676</v>
      </c>
      <c r="O40" s="42">
        <f t="shared" si="5"/>
        <v>10075</v>
      </c>
    </row>
    <row r="41" spans="2:15" ht="19.5" thickBot="1">
      <c r="B41" s="37" t="s">
        <v>41</v>
      </c>
      <c r="C41" s="20"/>
      <c r="D41" s="20">
        <v>6454</v>
      </c>
      <c r="E41" s="20">
        <v>4110</v>
      </c>
      <c r="F41" s="20">
        <v>2744</v>
      </c>
      <c r="G41" s="20">
        <v>494</v>
      </c>
      <c r="H41" s="20">
        <v>66</v>
      </c>
      <c r="I41" s="20"/>
      <c r="J41" s="20"/>
      <c r="K41" s="20"/>
      <c r="L41" s="20"/>
      <c r="M41" s="20"/>
      <c r="N41" s="20"/>
      <c r="O41" s="42">
        <f t="shared" si="5"/>
        <v>13868</v>
      </c>
    </row>
    <row r="42" spans="2:15" ht="19.5" thickBot="1">
      <c r="B42" s="14" t="s">
        <v>19</v>
      </c>
      <c r="C42" s="7">
        <f>C27+C28</f>
        <v>4306</v>
      </c>
      <c r="D42" s="3">
        <f t="shared" ref="D42:N42" si="10">D27+D28</f>
        <v>17493</v>
      </c>
      <c r="E42" s="3">
        <f t="shared" si="10"/>
        <v>11232</v>
      </c>
      <c r="F42" s="3">
        <f t="shared" si="10"/>
        <v>10630</v>
      </c>
      <c r="G42" s="3">
        <f>G27+G28</f>
        <v>7912</v>
      </c>
      <c r="H42" s="3">
        <f t="shared" si="10"/>
        <v>9662</v>
      </c>
      <c r="I42" s="3">
        <f t="shared" si="10"/>
        <v>10783</v>
      </c>
      <c r="J42" s="3">
        <f t="shared" si="10"/>
        <v>10548</v>
      </c>
      <c r="K42" s="3">
        <f t="shared" si="10"/>
        <v>5062</v>
      </c>
      <c r="L42" s="3">
        <f t="shared" si="10"/>
        <v>11482</v>
      </c>
      <c r="M42" s="3">
        <f t="shared" si="10"/>
        <v>11057</v>
      </c>
      <c r="N42" s="9">
        <f t="shared" si="10"/>
        <v>7970</v>
      </c>
      <c r="O42" s="44">
        <f>O27+O28</f>
        <v>118137</v>
      </c>
    </row>
    <row r="43" spans="2:15" ht="19.5" thickBot="1">
      <c r="B43" s="2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1"/>
    </row>
    <row r="44" spans="2:15" ht="18.75">
      <c r="B44" s="50"/>
      <c r="C44" s="129" t="s">
        <v>26</v>
      </c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1"/>
      <c r="O44" s="132" t="s">
        <v>30</v>
      </c>
    </row>
    <row r="45" spans="2:15" ht="16.5" thickBot="1">
      <c r="B45" s="51"/>
      <c r="C45" s="6" t="s">
        <v>2</v>
      </c>
      <c r="D45" s="4" t="s">
        <v>3</v>
      </c>
      <c r="E45" s="4" t="s">
        <v>4</v>
      </c>
      <c r="F45" s="4" t="s">
        <v>5</v>
      </c>
      <c r="G45" s="4" t="s">
        <v>6</v>
      </c>
      <c r="H45" s="4" t="s">
        <v>7</v>
      </c>
      <c r="I45" s="4" t="s">
        <v>8</v>
      </c>
      <c r="J45" s="4" t="s">
        <v>9</v>
      </c>
      <c r="K45" s="4" t="s">
        <v>10</v>
      </c>
      <c r="L45" s="4" t="s">
        <v>11</v>
      </c>
      <c r="M45" s="4" t="s">
        <v>12</v>
      </c>
      <c r="N45" s="39" t="s">
        <v>13</v>
      </c>
      <c r="O45" s="133"/>
    </row>
    <row r="46" spans="2:15" ht="19.5" thickBot="1">
      <c r="B46" s="14" t="s">
        <v>0</v>
      </c>
      <c r="C46" s="7">
        <v>739</v>
      </c>
      <c r="D46" s="3">
        <v>1195</v>
      </c>
      <c r="E46" s="3">
        <v>1134</v>
      </c>
      <c r="F46" s="3">
        <v>843</v>
      </c>
      <c r="G46" s="3">
        <v>1268</v>
      </c>
      <c r="H46" s="3">
        <v>1581</v>
      </c>
      <c r="I46" s="3">
        <v>2029</v>
      </c>
      <c r="J46" s="3">
        <v>1654</v>
      </c>
      <c r="K46" s="3">
        <v>1970</v>
      </c>
      <c r="L46" s="3">
        <v>2027</v>
      </c>
      <c r="M46" s="3">
        <v>998</v>
      </c>
      <c r="N46" s="9">
        <v>1180</v>
      </c>
      <c r="O46" s="40">
        <f>SUM(C46:N46)</f>
        <v>16618</v>
      </c>
    </row>
    <row r="47" spans="2:15" ht="19.5" thickBot="1">
      <c r="B47" s="35" t="s">
        <v>1</v>
      </c>
      <c r="C47" s="8">
        <f>C48+C51</f>
        <v>669</v>
      </c>
      <c r="D47" s="8">
        <f t="shared" ref="D47:N47" si="11">D48+D51</f>
        <v>583</v>
      </c>
      <c r="E47" s="8">
        <f t="shared" si="11"/>
        <v>566</v>
      </c>
      <c r="F47" s="8">
        <f t="shared" si="11"/>
        <v>308</v>
      </c>
      <c r="G47" s="8">
        <f t="shared" si="11"/>
        <v>296</v>
      </c>
      <c r="H47" s="8">
        <f t="shared" si="11"/>
        <v>273</v>
      </c>
      <c r="I47" s="8">
        <f t="shared" si="11"/>
        <v>219</v>
      </c>
      <c r="J47" s="8">
        <f t="shared" si="11"/>
        <v>285</v>
      </c>
      <c r="K47" s="8">
        <f t="shared" si="11"/>
        <v>247</v>
      </c>
      <c r="L47" s="8">
        <f t="shared" si="11"/>
        <v>297</v>
      </c>
      <c r="M47" s="8">
        <f t="shared" si="11"/>
        <v>522</v>
      </c>
      <c r="N47" s="53">
        <f t="shared" si="11"/>
        <v>627</v>
      </c>
      <c r="O47" s="41">
        <f>SUM(C47:N47)</f>
        <v>4892</v>
      </c>
    </row>
    <row r="48" spans="2:15" ht="19.5" thickBot="1">
      <c r="B48" s="14" t="s">
        <v>14</v>
      </c>
      <c r="C48" s="7">
        <f>SUM(C49:C50)</f>
        <v>591</v>
      </c>
      <c r="D48" s="7">
        <f t="shared" ref="D48:N48" si="12">SUM(D49:D50)</f>
        <v>508</v>
      </c>
      <c r="E48" s="7">
        <f t="shared" si="12"/>
        <v>504</v>
      </c>
      <c r="F48" s="7">
        <f t="shared" si="12"/>
        <v>240</v>
      </c>
      <c r="G48" s="7">
        <f t="shared" si="12"/>
        <v>223</v>
      </c>
      <c r="H48" s="7">
        <f t="shared" si="12"/>
        <v>223</v>
      </c>
      <c r="I48" s="7">
        <f t="shared" si="12"/>
        <v>142</v>
      </c>
      <c r="J48" s="7">
        <f t="shared" si="12"/>
        <v>200</v>
      </c>
      <c r="K48" s="7">
        <f t="shared" si="12"/>
        <v>178</v>
      </c>
      <c r="L48" s="7">
        <f t="shared" si="12"/>
        <v>228</v>
      </c>
      <c r="M48" s="7">
        <f t="shared" si="12"/>
        <v>436</v>
      </c>
      <c r="N48" s="18">
        <f t="shared" si="12"/>
        <v>547</v>
      </c>
      <c r="O48" s="44">
        <f t="shared" ref="O48" si="13">SUM(O50+O49)</f>
        <v>4020</v>
      </c>
    </row>
    <row r="49" spans="2:15" ht="18.75">
      <c r="B49" s="52" t="s">
        <v>31</v>
      </c>
      <c r="C49" s="46">
        <v>78</v>
      </c>
      <c r="D49" s="16">
        <v>50</v>
      </c>
      <c r="E49" s="16"/>
      <c r="F49" s="16"/>
      <c r="G49" s="16"/>
      <c r="H49" s="16"/>
      <c r="I49" s="16"/>
      <c r="J49" s="16"/>
      <c r="K49" s="16"/>
      <c r="L49" s="16"/>
      <c r="M49" s="16"/>
      <c r="N49" s="54">
        <v>138</v>
      </c>
      <c r="O49" s="42">
        <f>SUM(C49:N49)</f>
        <v>266</v>
      </c>
    </row>
    <row r="50" spans="2:15" ht="19.5" thickBot="1">
      <c r="B50" s="37" t="s">
        <v>16</v>
      </c>
      <c r="C50" s="47">
        <f>259+254</f>
        <v>513</v>
      </c>
      <c r="D50" s="21">
        <v>458</v>
      </c>
      <c r="E50" s="21">
        <f>119+385</f>
        <v>504</v>
      </c>
      <c r="F50" s="21">
        <v>240</v>
      </c>
      <c r="G50" s="21">
        <v>223</v>
      </c>
      <c r="H50" s="21">
        <v>223</v>
      </c>
      <c r="I50" s="21">
        <v>142</v>
      </c>
      <c r="J50" s="21">
        <v>200</v>
      </c>
      <c r="K50" s="21">
        <v>178</v>
      </c>
      <c r="L50" s="21">
        <v>228</v>
      </c>
      <c r="M50" s="21">
        <f>213+223</f>
        <v>436</v>
      </c>
      <c r="N50" s="55">
        <f>142+267</f>
        <v>409</v>
      </c>
      <c r="O50" s="42">
        <f>SUM(C50:N50)</f>
        <v>3754</v>
      </c>
    </row>
    <row r="51" spans="2:15" ht="19.5" thickBot="1">
      <c r="B51" s="14" t="s">
        <v>34</v>
      </c>
      <c r="C51" s="48">
        <f>C52</f>
        <v>78</v>
      </c>
      <c r="D51" s="22">
        <f t="shared" ref="D51:N51" si="14">D52</f>
        <v>75</v>
      </c>
      <c r="E51" s="22">
        <f t="shared" si="14"/>
        <v>62</v>
      </c>
      <c r="F51" s="22">
        <f t="shared" si="14"/>
        <v>68</v>
      </c>
      <c r="G51" s="22">
        <f t="shared" si="14"/>
        <v>73</v>
      </c>
      <c r="H51" s="22">
        <f t="shared" si="14"/>
        <v>50</v>
      </c>
      <c r="I51" s="22">
        <f t="shared" si="14"/>
        <v>77</v>
      </c>
      <c r="J51" s="22">
        <f t="shared" si="14"/>
        <v>85</v>
      </c>
      <c r="K51" s="22">
        <f t="shared" si="14"/>
        <v>69</v>
      </c>
      <c r="L51" s="22">
        <f t="shared" si="14"/>
        <v>69</v>
      </c>
      <c r="M51" s="22">
        <f t="shared" si="14"/>
        <v>86</v>
      </c>
      <c r="N51" s="56">
        <f t="shared" si="14"/>
        <v>80</v>
      </c>
      <c r="O51" s="58">
        <f t="shared" ref="O51:O52" si="15">SUM(C51:N51)</f>
        <v>872</v>
      </c>
    </row>
    <row r="52" spans="2:15" ht="19.5" thickBot="1">
      <c r="B52" s="37" t="s">
        <v>32</v>
      </c>
      <c r="C52" s="49">
        <v>78</v>
      </c>
      <c r="D52" s="23">
        <v>75</v>
      </c>
      <c r="E52" s="23">
        <v>62</v>
      </c>
      <c r="F52" s="23">
        <v>68</v>
      </c>
      <c r="G52" s="23">
        <v>73</v>
      </c>
      <c r="H52" s="23">
        <v>50</v>
      </c>
      <c r="I52" s="23">
        <v>77</v>
      </c>
      <c r="J52" s="23">
        <v>85</v>
      </c>
      <c r="K52" s="23">
        <v>69</v>
      </c>
      <c r="L52" s="23">
        <v>69</v>
      </c>
      <c r="M52" s="23">
        <v>86</v>
      </c>
      <c r="N52" s="57">
        <v>80</v>
      </c>
      <c r="O52" s="42">
        <f t="shared" si="15"/>
        <v>872</v>
      </c>
    </row>
    <row r="53" spans="2:15" ht="19.5" thickBot="1">
      <c r="B53" s="14" t="s">
        <v>19</v>
      </c>
      <c r="C53" s="48">
        <f>C46+C47</f>
        <v>1408</v>
      </c>
      <c r="D53" s="22">
        <f>D46+D47</f>
        <v>1778</v>
      </c>
      <c r="E53" s="22">
        <f t="shared" ref="E53:N53" si="16">E46+E47</f>
        <v>1700</v>
      </c>
      <c r="F53" s="22">
        <f t="shared" si="16"/>
        <v>1151</v>
      </c>
      <c r="G53" s="22">
        <f t="shared" si="16"/>
        <v>1564</v>
      </c>
      <c r="H53" s="22">
        <f t="shared" si="16"/>
        <v>1854</v>
      </c>
      <c r="I53" s="22">
        <f t="shared" si="16"/>
        <v>2248</v>
      </c>
      <c r="J53" s="22">
        <f t="shared" si="16"/>
        <v>1939</v>
      </c>
      <c r="K53" s="22">
        <f t="shared" si="16"/>
        <v>2217</v>
      </c>
      <c r="L53" s="22">
        <f t="shared" si="16"/>
        <v>2324</v>
      </c>
      <c r="M53" s="22">
        <f t="shared" si="16"/>
        <v>1520</v>
      </c>
      <c r="N53" s="56">
        <f t="shared" si="16"/>
        <v>1807</v>
      </c>
      <c r="O53" s="58">
        <f>SUM(C53:N53)</f>
        <v>21510</v>
      </c>
    </row>
    <row r="54" spans="2:15" ht="19.5" thickBot="1">
      <c r="B54" s="2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1"/>
    </row>
    <row r="55" spans="2:15" ht="18.75">
      <c r="B55" s="50"/>
      <c r="C55" s="129" t="s">
        <v>27</v>
      </c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1"/>
      <c r="O55" s="132" t="s">
        <v>30</v>
      </c>
    </row>
    <row r="56" spans="2:15" ht="16.5" thickBot="1">
      <c r="B56" s="51"/>
      <c r="C56" s="6" t="s">
        <v>2</v>
      </c>
      <c r="D56" s="4" t="s">
        <v>3</v>
      </c>
      <c r="E56" s="4" t="s">
        <v>4</v>
      </c>
      <c r="F56" s="4" t="s">
        <v>5</v>
      </c>
      <c r="G56" s="4" t="s">
        <v>6</v>
      </c>
      <c r="H56" s="4" t="s">
        <v>7</v>
      </c>
      <c r="I56" s="4" t="s">
        <v>8</v>
      </c>
      <c r="J56" s="4" t="s">
        <v>9</v>
      </c>
      <c r="K56" s="4" t="s">
        <v>10</v>
      </c>
      <c r="L56" s="4" t="s">
        <v>11</v>
      </c>
      <c r="M56" s="4" t="s">
        <v>12</v>
      </c>
      <c r="N56" s="39" t="s">
        <v>13</v>
      </c>
      <c r="O56" s="133"/>
    </row>
    <row r="57" spans="2:15" ht="19.5" thickBot="1">
      <c r="B57" s="14" t="s">
        <v>0</v>
      </c>
      <c r="C57" s="7">
        <v>2058</v>
      </c>
      <c r="D57" s="3">
        <v>1827</v>
      </c>
      <c r="E57" s="3">
        <v>1592</v>
      </c>
      <c r="F57" s="3">
        <v>1620</v>
      </c>
      <c r="G57" s="3">
        <v>1423</v>
      </c>
      <c r="H57" s="3">
        <v>2147</v>
      </c>
      <c r="I57" s="3">
        <v>3760</v>
      </c>
      <c r="J57" s="3">
        <v>3663</v>
      </c>
      <c r="K57" s="3">
        <v>3209</v>
      </c>
      <c r="L57" s="3">
        <v>1677</v>
      </c>
      <c r="M57" s="3">
        <v>2888</v>
      </c>
      <c r="N57" s="9">
        <v>2137</v>
      </c>
      <c r="O57" s="40">
        <f>SUM(C57:N57)</f>
        <v>28001</v>
      </c>
    </row>
    <row r="58" spans="2:15" ht="19.5" thickBot="1">
      <c r="B58" s="37" t="s">
        <v>43</v>
      </c>
      <c r="C58" s="7"/>
      <c r="D58" s="7"/>
      <c r="E58" s="7"/>
      <c r="F58" s="7"/>
      <c r="G58" s="7"/>
      <c r="H58" s="7"/>
      <c r="I58" s="7"/>
      <c r="J58" s="7">
        <v>901</v>
      </c>
      <c r="K58" s="7"/>
      <c r="L58" s="7"/>
      <c r="M58" s="7"/>
      <c r="N58" s="18"/>
      <c r="O58" s="40">
        <f>SUM(C58:N58)</f>
        <v>901</v>
      </c>
    </row>
    <row r="59" spans="2:15" ht="19.5" thickBot="1">
      <c r="B59" s="14" t="s">
        <v>1</v>
      </c>
      <c r="C59" s="7">
        <f>SUM(C61:C65)</f>
        <v>435</v>
      </c>
      <c r="D59" s="15">
        <f t="shared" ref="D59:N59" si="17">SUM(D61:D65)</f>
        <v>438</v>
      </c>
      <c r="E59" s="15">
        <f t="shared" si="17"/>
        <v>266</v>
      </c>
      <c r="F59" s="15">
        <f t="shared" si="17"/>
        <v>292</v>
      </c>
      <c r="G59" s="15">
        <f t="shared" si="17"/>
        <v>248</v>
      </c>
      <c r="H59" s="15">
        <f t="shared" si="17"/>
        <v>341</v>
      </c>
      <c r="I59" s="15">
        <f t="shared" si="17"/>
        <v>564</v>
      </c>
      <c r="J59" s="15">
        <f t="shared" si="17"/>
        <v>528</v>
      </c>
      <c r="K59" s="15">
        <f t="shared" si="17"/>
        <v>595</v>
      </c>
      <c r="L59" s="15">
        <f t="shared" si="17"/>
        <v>629</v>
      </c>
      <c r="M59" s="15">
        <f t="shared" si="17"/>
        <v>571</v>
      </c>
      <c r="N59" s="60">
        <f t="shared" si="17"/>
        <v>536</v>
      </c>
      <c r="O59" s="61">
        <f>SUM(C59:N59)</f>
        <v>5443</v>
      </c>
    </row>
    <row r="60" spans="2:15" ht="19.5" thickBot="1">
      <c r="B60" s="14" t="s">
        <v>14</v>
      </c>
      <c r="C60" s="8">
        <f>SUM(C61:C62)</f>
        <v>248</v>
      </c>
      <c r="D60" s="8">
        <f t="shared" ref="D60:N60" si="18">SUM(D61:D62)</f>
        <v>227</v>
      </c>
      <c r="E60" s="8">
        <f t="shared" si="18"/>
        <v>149</v>
      </c>
      <c r="F60" s="8">
        <f t="shared" si="18"/>
        <v>122</v>
      </c>
      <c r="G60" s="8">
        <f t="shared" si="18"/>
        <v>0</v>
      </c>
      <c r="H60" s="8">
        <f t="shared" si="18"/>
        <v>0</v>
      </c>
      <c r="I60" s="8">
        <f t="shared" si="18"/>
        <v>0</v>
      </c>
      <c r="J60" s="8">
        <f t="shared" si="18"/>
        <v>0</v>
      </c>
      <c r="K60" s="8">
        <f t="shared" si="18"/>
        <v>103</v>
      </c>
      <c r="L60" s="8">
        <f t="shared" si="18"/>
        <v>161</v>
      </c>
      <c r="M60" s="8">
        <f t="shared" si="18"/>
        <v>193</v>
      </c>
      <c r="N60" s="8">
        <f t="shared" si="18"/>
        <v>210</v>
      </c>
      <c r="O60" s="41">
        <f>SUM(C60:N60)</f>
        <v>1413</v>
      </c>
    </row>
    <row r="61" spans="2:15" ht="19.5" thickBot="1">
      <c r="B61" s="63" t="s">
        <v>31</v>
      </c>
      <c r="C61" s="64">
        <v>248</v>
      </c>
      <c r="D61" s="65">
        <v>227</v>
      </c>
      <c r="E61" s="65">
        <v>149</v>
      </c>
      <c r="F61" s="65">
        <v>122</v>
      </c>
      <c r="G61" s="65"/>
      <c r="H61" s="65"/>
      <c r="I61" s="65"/>
      <c r="J61" s="65"/>
      <c r="K61" s="65">
        <v>103</v>
      </c>
      <c r="L61" s="65">
        <v>161</v>
      </c>
      <c r="M61" s="65">
        <v>193</v>
      </c>
      <c r="N61" s="66">
        <v>210</v>
      </c>
      <c r="O61" s="67">
        <f t="shared" ref="O61:O65" si="19">SUM(C61:N61)</f>
        <v>1413</v>
      </c>
    </row>
    <row r="62" spans="2:15" ht="18.75">
      <c r="B62" s="37" t="s">
        <v>17</v>
      </c>
      <c r="C62" s="4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54"/>
      <c r="O62" s="67">
        <f t="shared" si="19"/>
        <v>0</v>
      </c>
    </row>
    <row r="63" spans="2:15" ht="18.75">
      <c r="B63" s="37" t="s">
        <v>32</v>
      </c>
      <c r="C63" s="46">
        <v>95</v>
      </c>
      <c r="D63" s="16">
        <v>89</v>
      </c>
      <c r="E63" s="16">
        <v>65</v>
      </c>
      <c r="F63" s="16">
        <v>67</v>
      </c>
      <c r="G63" s="16">
        <v>72</v>
      </c>
      <c r="H63" s="16">
        <v>74</v>
      </c>
      <c r="I63" s="16">
        <v>77</v>
      </c>
      <c r="J63" s="16">
        <v>85</v>
      </c>
      <c r="K63" s="16">
        <v>82</v>
      </c>
      <c r="L63" s="16">
        <v>82</v>
      </c>
      <c r="M63" s="16">
        <v>87</v>
      </c>
      <c r="N63" s="54">
        <v>88</v>
      </c>
      <c r="O63" s="62">
        <f t="shared" si="19"/>
        <v>963</v>
      </c>
    </row>
    <row r="64" spans="2:15" ht="18.75">
      <c r="B64" s="37" t="s">
        <v>22</v>
      </c>
      <c r="C64" s="49"/>
      <c r="D64" s="23"/>
      <c r="E64" s="23"/>
      <c r="F64" s="23"/>
      <c r="G64" s="23"/>
      <c r="H64" s="23"/>
      <c r="I64" s="23">
        <v>235</v>
      </c>
      <c r="J64" s="23">
        <v>166</v>
      </c>
      <c r="K64" s="23">
        <v>150</v>
      </c>
      <c r="L64" s="23">
        <v>126</v>
      </c>
      <c r="M64" s="23">
        <v>49</v>
      </c>
      <c r="N64" s="57"/>
      <c r="O64" s="62">
        <f t="shared" si="19"/>
        <v>726</v>
      </c>
    </row>
    <row r="65" spans="2:15" ht="19.5" thickBot="1">
      <c r="B65" s="59" t="s">
        <v>23</v>
      </c>
      <c r="C65" s="68">
        <v>92</v>
      </c>
      <c r="D65" s="69">
        <v>122</v>
      </c>
      <c r="E65" s="69">
        <v>52</v>
      </c>
      <c r="F65" s="69">
        <v>103</v>
      </c>
      <c r="G65" s="69">
        <v>176</v>
      </c>
      <c r="H65" s="69">
        <v>267</v>
      </c>
      <c r="I65" s="69">
        <v>252</v>
      </c>
      <c r="J65" s="69">
        <v>277</v>
      </c>
      <c r="K65" s="69">
        <v>260</v>
      </c>
      <c r="L65" s="69">
        <v>260</v>
      </c>
      <c r="M65" s="69">
        <v>242</v>
      </c>
      <c r="N65" s="70">
        <v>238</v>
      </c>
      <c r="O65" s="71">
        <f t="shared" si="19"/>
        <v>2341</v>
      </c>
    </row>
    <row r="66" spans="2:15" ht="19.5" thickBot="1">
      <c r="B66" s="13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72"/>
    </row>
    <row r="67" spans="2:15" ht="18.75">
      <c r="B67" s="35" t="s">
        <v>40</v>
      </c>
      <c r="C67" s="82">
        <f>C61+C48+C29+C7</f>
        <v>3820</v>
      </c>
      <c r="D67" s="82">
        <f>D61+D48+D29+D7</f>
        <v>3796</v>
      </c>
      <c r="E67" s="82">
        <f>E61+E48+E29+E7</f>
        <v>2786</v>
      </c>
      <c r="F67" s="82">
        <f t="shared" ref="F67:N67" si="20">F61+F48+F29+F7</f>
        <v>854</v>
      </c>
      <c r="G67" s="82">
        <f t="shared" si="20"/>
        <v>561</v>
      </c>
      <c r="H67" s="82">
        <f t="shared" si="20"/>
        <v>432</v>
      </c>
      <c r="I67" s="82">
        <f>I60+I48+I29+I7</f>
        <v>356</v>
      </c>
      <c r="J67" s="82">
        <f t="shared" si="20"/>
        <v>408</v>
      </c>
      <c r="K67" s="82">
        <f t="shared" si="20"/>
        <v>737</v>
      </c>
      <c r="L67" s="82">
        <f>L61+L48+L29+L7</f>
        <v>1075</v>
      </c>
      <c r="M67" s="82">
        <f t="shared" si="20"/>
        <v>1443</v>
      </c>
      <c r="N67" s="82">
        <f t="shared" si="20"/>
        <v>1511</v>
      </c>
      <c r="O67" s="74">
        <f>O60+O48+O29+O7</f>
        <v>17779</v>
      </c>
    </row>
    <row r="68" spans="2:15" ht="18.75">
      <c r="B68" s="37" t="s">
        <v>31</v>
      </c>
      <c r="C68" s="11">
        <f>C61+C49+C10</f>
        <v>942</v>
      </c>
      <c r="D68" s="11">
        <f t="shared" ref="D68:O68" si="21">D61+D49+D10</f>
        <v>768</v>
      </c>
      <c r="E68" s="11">
        <f t="shared" si="21"/>
        <v>487</v>
      </c>
      <c r="F68" s="11">
        <f t="shared" si="21"/>
        <v>424</v>
      </c>
      <c r="G68" s="11">
        <f t="shared" si="21"/>
        <v>50</v>
      </c>
      <c r="H68" s="11">
        <f t="shared" si="21"/>
        <v>0</v>
      </c>
      <c r="I68" s="11">
        <f t="shared" si="21"/>
        <v>0</v>
      </c>
      <c r="J68" s="11">
        <f t="shared" si="21"/>
        <v>0</v>
      </c>
      <c r="K68" s="11">
        <f t="shared" si="21"/>
        <v>387</v>
      </c>
      <c r="L68" s="11">
        <f t="shared" si="21"/>
        <v>519</v>
      </c>
      <c r="M68" s="11">
        <f t="shared" si="21"/>
        <v>555</v>
      </c>
      <c r="N68" s="11">
        <f t="shared" si="21"/>
        <v>716</v>
      </c>
      <c r="O68" s="75">
        <f t="shared" si="21"/>
        <v>4848</v>
      </c>
    </row>
    <row r="69" spans="2:15" ht="18.75">
      <c r="B69" s="37" t="s">
        <v>39</v>
      </c>
      <c r="C69" s="17">
        <f t="shared" ref="C69:H69" si="22">C58</f>
        <v>0</v>
      </c>
      <c r="D69" s="17">
        <f t="shared" si="22"/>
        <v>0</v>
      </c>
      <c r="E69" s="17">
        <f t="shared" si="22"/>
        <v>0</v>
      </c>
      <c r="F69" s="17">
        <f t="shared" si="22"/>
        <v>0</v>
      </c>
      <c r="G69" s="17">
        <f t="shared" si="22"/>
        <v>0</v>
      </c>
      <c r="H69" s="17">
        <f t="shared" si="22"/>
        <v>0</v>
      </c>
      <c r="I69" s="17">
        <f>I58</f>
        <v>0</v>
      </c>
      <c r="J69" s="17">
        <f t="shared" ref="J69:O69" si="23">J58</f>
        <v>901</v>
      </c>
      <c r="K69" s="17">
        <f t="shared" si="23"/>
        <v>0</v>
      </c>
      <c r="L69" s="17">
        <f t="shared" si="23"/>
        <v>0</v>
      </c>
      <c r="M69" s="17">
        <f t="shared" si="23"/>
        <v>0</v>
      </c>
      <c r="N69" s="17">
        <f t="shared" si="23"/>
        <v>0</v>
      </c>
      <c r="O69" s="73">
        <f t="shared" si="23"/>
        <v>901</v>
      </c>
    </row>
    <row r="70" spans="2:15" ht="18.75">
      <c r="B70" s="84" t="s">
        <v>36</v>
      </c>
      <c r="C70" s="81">
        <f t="shared" ref="C70:N70" si="24">C5+C46+C57+C27</f>
        <v>15123</v>
      </c>
      <c r="D70" s="81">
        <f t="shared" si="24"/>
        <v>23099</v>
      </c>
      <c r="E70" s="81">
        <f>E5+E46+E57+E27</f>
        <v>31293</v>
      </c>
      <c r="F70" s="81">
        <f t="shared" si="24"/>
        <v>22888</v>
      </c>
      <c r="G70" s="81">
        <f t="shared" si="24"/>
        <v>20202</v>
      </c>
      <c r="H70" s="81">
        <f t="shared" si="24"/>
        <v>24845</v>
      </c>
      <c r="I70" s="81">
        <f t="shared" si="24"/>
        <v>23579</v>
      </c>
      <c r="J70" s="81">
        <f t="shared" si="24"/>
        <v>25161</v>
      </c>
      <c r="K70" s="81">
        <f t="shared" si="24"/>
        <v>24452</v>
      </c>
      <c r="L70" s="81">
        <f t="shared" si="24"/>
        <v>28661</v>
      </c>
      <c r="M70" s="81">
        <f t="shared" si="24"/>
        <v>29282</v>
      </c>
      <c r="N70" s="81">
        <f t="shared" si="24"/>
        <v>21668</v>
      </c>
      <c r="O70" s="76">
        <f>O5+O46+O57+O27</f>
        <v>290253</v>
      </c>
    </row>
    <row r="71" spans="2:15" ht="18.75">
      <c r="B71" s="84" t="s">
        <v>37</v>
      </c>
      <c r="C71" s="72">
        <f>C6+C47+C28+C59</f>
        <v>7121</v>
      </c>
      <c r="D71" s="72">
        <f t="shared" ref="D71:N71" si="25">D6+D47+D28+D59</f>
        <v>16044</v>
      </c>
      <c r="E71" s="72">
        <f t="shared" si="25"/>
        <v>10903</v>
      </c>
      <c r="F71" s="72">
        <f t="shared" si="25"/>
        <v>9801</v>
      </c>
      <c r="G71" s="72">
        <f t="shared" si="25"/>
        <v>5669</v>
      </c>
      <c r="H71" s="72">
        <f t="shared" si="25"/>
        <v>7015</v>
      </c>
      <c r="I71" s="72">
        <f t="shared" si="25"/>
        <v>8095</v>
      </c>
      <c r="J71" s="72">
        <f>J6+J47+J28+J59</f>
        <v>7278</v>
      </c>
      <c r="K71" s="72">
        <f t="shared" si="25"/>
        <v>3762</v>
      </c>
      <c r="L71" s="72">
        <f t="shared" si="25"/>
        <v>9256</v>
      </c>
      <c r="M71" s="72">
        <f t="shared" si="25"/>
        <v>19397</v>
      </c>
      <c r="N71" s="72">
        <f t="shared" si="25"/>
        <v>5302</v>
      </c>
      <c r="O71" s="77">
        <f>O6+O47+O28+O59</f>
        <v>109643</v>
      </c>
    </row>
    <row r="72" spans="2:15" ht="18.75">
      <c r="B72" s="84" t="s">
        <v>33</v>
      </c>
      <c r="C72" s="27">
        <f>C71-C67</f>
        <v>3301</v>
      </c>
      <c r="D72" s="27">
        <f t="shared" ref="D72:O72" si="26">D71-D67</f>
        <v>12248</v>
      </c>
      <c r="E72" s="27">
        <f t="shared" si="26"/>
        <v>8117</v>
      </c>
      <c r="F72" s="27">
        <f t="shared" si="26"/>
        <v>8947</v>
      </c>
      <c r="G72" s="27">
        <f>G71-G67</f>
        <v>5108</v>
      </c>
      <c r="H72" s="27">
        <f t="shared" si="26"/>
        <v>6583</v>
      </c>
      <c r="I72" s="27">
        <f t="shared" si="26"/>
        <v>7739</v>
      </c>
      <c r="J72" s="27">
        <f t="shared" si="26"/>
        <v>6870</v>
      </c>
      <c r="K72" s="27">
        <f t="shared" si="26"/>
        <v>3025</v>
      </c>
      <c r="L72" s="27">
        <f t="shared" si="26"/>
        <v>8181</v>
      </c>
      <c r="M72" s="27">
        <f t="shared" si="26"/>
        <v>17954</v>
      </c>
      <c r="N72" s="27">
        <f t="shared" si="26"/>
        <v>3791</v>
      </c>
      <c r="O72" s="78">
        <f t="shared" si="26"/>
        <v>91864</v>
      </c>
    </row>
    <row r="73" spans="2:15" ht="19.5" thickBot="1">
      <c r="B73" s="85" t="s">
        <v>38</v>
      </c>
      <c r="C73" s="83">
        <f t="shared" ref="C73:H73" si="27">C71+C70+C69</f>
        <v>22244</v>
      </c>
      <c r="D73" s="83">
        <f t="shared" si="27"/>
        <v>39143</v>
      </c>
      <c r="E73" s="83">
        <f t="shared" si="27"/>
        <v>42196</v>
      </c>
      <c r="F73" s="83">
        <f t="shared" si="27"/>
        <v>32689</v>
      </c>
      <c r="G73" s="83">
        <f t="shared" si="27"/>
        <v>25871</v>
      </c>
      <c r="H73" s="83">
        <f t="shared" si="27"/>
        <v>31860</v>
      </c>
      <c r="I73" s="83">
        <f>I71+I70+I69</f>
        <v>31674</v>
      </c>
      <c r="J73" s="83">
        <f t="shared" ref="J73:O73" si="28">J71+J70+J69</f>
        <v>33340</v>
      </c>
      <c r="K73" s="83">
        <f t="shared" si="28"/>
        <v>28214</v>
      </c>
      <c r="L73" s="83">
        <f t="shared" si="28"/>
        <v>37917</v>
      </c>
      <c r="M73" s="83">
        <f t="shared" si="28"/>
        <v>48679</v>
      </c>
      <c r="N73" s="83">
        <f t="shared" si="28"/>
        <v>26970</v>
      </c>
      <c r="O73" s="79">
        <f t="shared" si="28"/>
        <v>400797</v>
      </c>
    </row>
  </sheetData>
  <mergeCells count="10">
    <mergeCell ref="C44:N44"/>
    <mergeCell ref="O44:O45"/>
    <mergeCell ref="C55:N55"/>
    <mergeCell ref="O55:O56"/>
    <mergeCell ref="B1:N1"/>
    <mergeCell ref="B2:N2"/>
    <mergeCell ref="C3:N3"/>
    <mergeCell ref="O3:O4"/>
    <mergeCell ref="C25:N25"/>
    <mergeCell ref="O25:O2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 (1)</vt:lpstr>
      <vt:lpstr>2018 (2)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2019-04-19T05:51:37Z</dcterms:modified>
</cp:coreProperties>
</file>